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1000" activeTab="5"/>
  </bookViews>
  <sheets>
    <sheet name="部门收支预算总表" sheetId="1" r:id="rId1"/>
    <sheet name="部门收入预算表" sheetId="2" r:id="rId2"/>
    <sheet name="部门支出预算表" sheetId="3" r:id="rId3"/>
    <sheet name="部门财政拨款收支预算表" sheetId="5" r:id="rId4"/>
    <sheet name="部门一般公共预算财政拨款支出预算表" sheetId="6" r:id="rId5"/>
    <sheet name="部门一般公共预算财政拨款基本支出预算表" sheetId="7" r:id="rId6"/>
    <sheet name="部门政府性基金预算财政拨款支出预算表" sheetId="8" r:id="rId7"/>
    <sheet name="部门三公经费" sheetId="9" r:id="rId8"/>
    <sheet name="政府部门采购预算明细表" sheetId="4" r:id="rId9"/>
    <sheet name="政府购买服务预算财政拨款明细表" sheetId="10" r:id="rId10"/>
  </sheets>
  <definedNames>
    <definedName name="_xlnm._FilterDatabase" localSheetId="1" hidden="1">部门收入预算表!$A$4:$M$4</definedName>
  </definedNames>
  <calcPr calcId="144525" concurrentCalc="0"/>
</workbook>
</file>

<file path=xl/sharedStrings.xml><?xml version="1.0" encoding="utf-8"?>
<sst xmlns="http://schemas.openxmlformats.org/spreadsheetml/2006/main" count="1308" uniqueCount="584">
  <si>
    <t>黄村镇政府2020年部门预算公开套表</t>
  </si>
  <si>
    <t>大兴区黄村镇2021年部门收支预算总表</t>
  </si>
  <si>
    <r>
      <rPr>
        <sz val="10.5"/>
        <color indexed="8"/>
        <rFont val="宋体"/>
        <charset val="134"/>
      </rPr>
      <t>　</t>
    </r>
    <r>
      <rPr>
        <sz val="9"/>
        <color indexed="8"/>
        <rFont val="宋体"/>
        <charset val="134"/>
      </rPr>
      <t>单位：万元</t>
    </r>
  </si>
  <si>
    <t>收  入</t>
  </si>
  <si>
    <t>支  出</t>
  </si>
  <si>
    <t>项  目</t>
  </si>
  <si>
    <t>预算数</t>
  </si>
  <si>
    <t>项   目</t>
  </si>
  <si>
    <t>一、一般公共预算财政拨款收入</t>
  </si>
  <si>
    <t>一、一般公共服务支出</t>
  </si>
  <si>
    <t>二、政府性基金预算财政拨款收入</t>
  </si>
  <si>
    <t>二、公共安全支出</t>
  </si>
  <si>
    <t>三、事业收入</t>
  </si>
  <si>
    <t>三、教育支出</t>
  </si>
  <si>
    <t>其中：专户核拨的事业收入</t>
  </si>
  <si>
    <t>四、文化旅游体育与传媒支出</t>
  </si>
  <si>
    <t>四、事业单位经营收入</t>
  </si>
  <si>
    <t>五、社会保障和就业支出</t>
  </si>
  <si>
    <t>五、上级补助收入</t>
  </si>
  <si>
    <t>六、卫生健康支出</t>
  </si>
  <si>
    <t>六、附属单位上缴收入</t>
  </si>
  <si>
    <t>七、节能环保支出</t>
  </si>
  <si>
    <t>七、其他收入</t>
  </si>
  <si>
    <t>八、城乡社区支出</t>
  </si>
  <si>
    <t>九、农林水支出</t>
  </si>
  <si>
    <t>十、交通运输支出</t>
  </si>
  <si>
    <t>十一、灾害防治及应急管理支出</t>
  </si>
  <si>
    <t>十二、其他支出</t>
  </si>
  <si>
    <t>本年收入合计</t>
  </si>
  <si>
    <t>本年支出合计</t>
  </si>
  <si>
    <t>九、用事业基金弥补收支差额</t>
  </si>
  <si>
    <t>结转下年</t>
  </si>
  <si>
    <t>十、上年结转</t>
  </si>
  <si>
    <t xml:space="preserve">      收  入  总  计</t>
  </si>
  <si>
    <t xml:space="preserve">      支  出  总  计</t>
  </si>
  <si>
    <t>大兴区黄村镇2021年部门收入预算表</t>
  </si>
  <si>
    <t>单位：万元</t>
  </si>
  <si>
    <t>功能分类科目</t>
  </si>
  <si>
    <t>合计</t>
  </si>
  <si>
    <t>上年结转</t>
  </si>
  <si>
    <t>一般公共预算财政拨款收入</t>
  </si>
  <si>
    <t>政府性基金预算财政拨款收入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</si>
  <si>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</si>
  <si>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</si>
  <si>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</si>
  <si>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</si>
  <si>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</si>
  <si>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</si>
  <si>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科目编码</t>
  </si>
  <si>
    <t>科目名称</t>
  </si>
  <si>
    <t>金额</t>
  </si>
  <si>
    <t>201</t>
  </si>
  <si>
    <t xml:space="preserve">  一般公共服务支出</t>
  </si>
  <si>
    <t>20101</t>
  </si>
  <si>
    <t xml:space="preserve">    人大事务</t>
  </si>
  <si>
    <t xml:space="preserve">    行政运行</t>
  </si>
  <si>
    <t>2010104</t>
  </si>
  <si>
    <t xml:space="preserve">      人大会议</t>
  </si>
  <si>
    <t>2010199</t>
  </si>
  <si>
    <t xml:space="preserve">      其他人大事务支出</t>
  </si>
  <si>
    <t>20103</t>
  </si>
  <si>
    <t xml:space="preserve">    政府办公厅(室)及相关机构事务</t>
  </si>
  <si>
    <t>2010301</t>
  </si>
  <si>
    <t xml:space="preserve">      行政运行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</si>
  <si>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机关服务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</si>
  <si>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信访事务</t>
    </r>
  </si>
  <si>
    <t>2010350</t>
  </si>
  <si>
    <t xml:space="preserve">      事业运行</t>
  </si>
  <si>
    <r>
      <rPr>
        <sz val="9"/>
        <rFont val="Serif"/>
        <charset val="134"/>
      </rPr>
      <t xml:space="preserve">        </t>
    </r>
    <r>
      <rPr>
        <sz val="9"/>
        <rFont val="宋体"/>
        <charset val="134"/>
      </rPr>
      <t>其他政府办公厅</t>
    </r>
    <r>
      <rPr>
        <sz val="9"/>
        <rFont val="Serif"/>
        <charset val="134"/>
      </rPr>
      <t>(</t>
    </r>
    <r>
      <rPr>
        <sz val="9"/>
        <rFont val="宋体"/>
        <charset val="134"/>
      </rPr>
      <t>室</t>
    </r>
    <r>
      <rPr>
        <sz val="9"/>
        <rFont val="Serif"/>
        <charset val="134"/>
      </rPr>
      <t>)</t>
    </r>
    <r>
      <rPr>
        <sz val="9"/>
        <rFont val="宋体"/>
        <charset val="134"/>
      </rPr>
      <t>及相关机构事务支出</t>
    </r>
  </si>
  <si>
    <r>
      <rPr>
        <sz val="9"/>
        <rFont val="Serif"/>
        <charset val="134"/>
      </rPr>
      <t xml:space="preserve">    </t>
    </r>
    <r>
      <rPr>
        <sz val="9"/>
        <rFont val="宋体"/>
        <charset val="134"/>
      </rPr>
      <t>统计事务</t>
    </r>
  </si>
  <si>
    <t xml:space="preserve">    专项普查活动</t>
  </si>
  <si>
    <r>
      <rPr>
        <sz val="9"/>
        <rFont val="Serif"/>
        <charset val="134"/>
      </rPr>
      <t xml:space="preserve">        </t>
    </r>
    <r>
      <rPr>
        <sz val="9"/>
        <rFont val="宋体"/>
        <charset val="134"/>
      </rPr>
      <t>其他统计信息事务支出</t>
    </r>
  </si>
  <si>
    <t>20106</t>
  </si>
  <si>
    <t xml:space="preserve">    财政事务</t>
  </si>
  <si>
    <t>2010601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</si>
  <si>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其他财政事务支出</t>
    </r>
  </si>
  <si>
    <t>20111</t>
  </si>
  <si>
    <t xml:space="preserve">    纪检监察事务</t>
  </si>
  <si>
    <t>2011199</t>
  </si>
  <si>
    <t xml:space="preserve">      其他纪检监察事务支出</t>
  </si>
  <si>
    <t>20123</t>
  </si>
  <si>
    <t xml:space="preserve">    民族事务</t>
  </si>
  <si>
    <t>2012399</t>
  </si>
  <si>
    <t xml:space="preserve">      其他民族事务支出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</si>
  <si>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群众团体事务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</si>
  <si>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其他群众团体事务支出</t>
    </r>
  </si>
  <si>
    <t>20131</t>
  </si>
  <si>
    <t xml:space="preserve">    党委办公厅（室）及相关机构事务</t>
  </si>
  <si>
    <t>2013101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</si>
  <si>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一般行政管理事务</t>
    </r>
  </si>
  <si>
    <t>20132</t>
  </si>
  <si>
    <t xml:space="preserve">    组织事务</t>
  </si>
  <si>
    <t>2013202</t>
  </si>
  <si>
    <t xml:space="preserve">      一般行政管理事务</t>
  </si>
  <si>
    <t>2013299</t>
  </si>
  <si>
    <t xml:space="preserve">      其他组织事务支出</t>
  </si>
  <si>
    <t>204</t>
  </si>
  <si>
    <t xml:space="preserve">  公共安全支出</t>
  </si>
  <si>
    <t>20401</t>
  </si>
  <si>
    <t xml:space="preserve">    武装警察</t>
  </si>
  <si>
    <t>2040103</t>
  </si>
  <si>
    <t xml:space="preserve">      消防</t>
  </si>
  <si>
    <t>20402</t>
  </si>
  <si>
    <t xml:space="preserve">    公安</t>
  </si>
  <si>
    <t>2040299</t>
  </si>
  <si>
    <t xml:space="preserve">      其他公安支出</t>
  </si>
  <si>
    <t>20406</t>
  </si>
  <si>
    <t xml:space="preserve">    司法</t>
  </si>
  <si>
    <t>2040604</t>
  </si>
  <si>
    <t xml:space="preserve">      基层司法业务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</si>
  <si>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法律援助</t>
    </r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</si>
  <si>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其他公共安全支出</t>
    </r>
  </si>
  <si>
    <t xml:space="preserve">   其他公共安全支出</t>
  </si>
  <si>
    <t>205</t>
  </si>
  <si>
    <t xml:space="preserve">  教育支出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</si>
  <si>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</si>
  <si>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</si>
  <si>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</si>
  <si>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</si>
  <si>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</si>
  <si>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</si>
  <si>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</si>
  <si>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初中教育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</si>
  <si>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其他普通教育支出</t>
    </r>
  </si>
  <si>
    <t>20504</t>
  </si>
  <si>
    <t xml:space="preserve">    成人教育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</si>
  <si>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成人初等教育</t>
    </r>
  </si>
  <si>
    <t>2050499</t>
  </si>
  <si>
    <t xml:space="preserve">      其他成人教育支出</t>
  </si>
  <si>
    <t>207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</si>
  <si>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文化旅游体育与传媒支出</t>
    </r>
  </si>
  <si>
    <t>20701</t>
  </si>
  <si>
    <t xml:space="preserve">    文化</t>
  </si>
  <si>
    <t>2070103</t>
  </si>
  <si>
    <t xml:space="preserve">      机关服务</t>
  </si>
  <si>
    <t>2070104</t>
  </si>
  <si>
    <t xml:space="preserve">      图书馆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</si>
  <si>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文化活动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</si>
  <si>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群众文化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</si>
  <si>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文化市场管理</t>
    </r>
  </si>
  <si>
    <t>2070199</t>
  </si>
  <si>
    <t xml:space="preserve">      其他文化支出</t>
  </si>
  <si>
    <t>208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</si>
  <si>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社会保障和就业支出</t>
    </r>
  </si>
  <si>
    <t>20801</t>
  </si>
  <si>
    <t xml:space="preserve">    人力资源和社会保障管理事务</t>
  </si>
  <si>
    <t>2080105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</si>
  <si>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劳动保障监察</t>
    </r>
  </si>
  <si>
    <t>2080106</t>
  </si>
  <si>
    <t xml:space="preserve">      就业管理事务</t>
  </si>
  <si>
    <t>2080109</t>
  </si>
  <si>
    <t xml:space="preserve">      社会保险经办机构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</si>
  <si>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其他人力资源和社会保障管理事务支出</t>
    </r>
  </si>
  <si>
    <t>20802</t>
  </si>
  <si>
    <t xml:space="preserve">    民政管理事务</t>
  </si>
  <si>
    <t>2080299</t>
  </si>
  <si>
    <t xml:space="preserve">      其他民政管理事务支出</t>
  </si>
  <si>
    <t>20803</t>
  </si>
  <si>
    <t xml:space="preserve">    财政对社会保险基金的补助</t>
  </si>
  <si>
    <t>2080308</t>
  </si>
  <si>
    <t xml:space="preserve">      财政对城乡居民基本养老保险基金的补助</t>
  </si>
  <si>
    <t>20805</t>
  </si>
  <si>
    <t xml:space="preserve">    行政事业单位离退休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</si>
  <si>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行政单位离退休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</si>
  <si>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事业单位离退休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</si>
  <si>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离退休人员管理机构</t>
    </r>
  </si>
  <si>
    <t>2080504</t>
  </si>
  <si>
    <t xml:space="preserve">      未归口管理的行政单位离退休</t>
  </si>
  <si>
    <t>2080505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</si>
  <si>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机关事业单位基本养老保险缴费支出</t>
    </r>
  </si>
  <si>
    <t>2080506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</si>
  <si>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机关事业单位职业年金缴费支出</t>
    </r>
  </si>
  <si>
    <t>2080599</t>
  </si>
  <si>
    <t xml:space="preserve">      其他行政事业单位离退休支出</t>
  </si>
  <si>
    <t>20807</t>
  </si>
  <si>
    <t xml:space="preserve">    就业补助</t>
  </si>
  <si>
    <r>
      <rPr>
        <sz val="10"/>
        <rFont val="Serif"/>
        <charset val="134"/>
      </rPr>
      <t xml:space="preserve">       </t>
    </r>
    <r>
      <rPr>
        <sz val="10"/>
        <rFont val="宋体"/>
        <charset val="134"/>
      </rPr>
      <t>职业培训补贴</t>
    </r>
  </si>
  <si>
    <t>2080705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</si>
  <si>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公益性岗位补贴</t>
    </r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</si>
  <si>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</si>
  <si>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</si>
  <si>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</si>
  <si>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</si>
  <si>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</si>
  <si>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</si>
  <si>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</si>
  <si>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</si>
  <si>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</si>
  <si>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</si>
  <si>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</si>
  <si>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优抚事业单位支出</t>
    </r>
  </si>
  <si>
    <t>2080805</t>
  </si>
  <si>
    <t xml:space="preserve">      义务兵优待</t>
  </si>
  <si>
    <t>2080806</t>
  </si>
  <si>
    <t xml:space="preserve">      农村籍退役士兵老年生活补助</t>
  </si>
  <si>
    <t>2080899</t>
  </si>
  <si>
    <t xml:space="preserve">      其他优抚支出</t>
  </si>
  <si>
    <t>20809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</si>
  <si>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退役安置</t>
    </r>
  </si>
  <si>
    <t>2080901</t>
  </si>
  <si>
    <t xml:space="preserve">  退役士兵安置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</si>
  <si>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其他退役安置支出</t>
    </r>
  </si>
  <si>
    <t>20810</t>
  </si>
  <si>
    <t xml:space="preserve">    社会福利</t>
  </si>
  <si>
    <t>2081001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</si>
  <si>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儿童福利</t>
    </r>
  </si>
  <si>
    <t>2081002</t>
  </si>
  <si>
    <t xml:space="preserve">      老年福利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</si>
  <si>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殡葬</t>
    </r>
  </si>
  <si>
    <t>2081005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</si>
  <si>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社会福利事业单位</t>
    </r>
  </si>
  <si>
    <t>2081099</t>
  </si>
  <si>
    <t xml:space="preserve">      其他社会福利支出</t>
  </si>
  <si>
    <t>20811</t>
  </si>
  <si>
    <t xml:space="preserve">    残疾人事业</t>
  </si>
  <si>
    <t>2081104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</si>
  <si>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残疾人康复</t>
    </r>
  </si>
  <si>
    <t>2081105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</si>
  <si>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残疾人就业和扶贫</t>
    </r>
  </si>
  <si>
    <t>2081199</t>
  </si>
  <si>
    <t xml:space="preserve">      其他残疾人事业支出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</si>
  <si>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</si>
  <si>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</si>
  <si>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</si>
  <si>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</si>
  <si>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</si>
  <si>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</si>
  <si>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r>
      <rPr>
        <sz val="9"/>
        <rFont val="Serif"/>
        <charset val="134"/>
      </rPr>
      <t xml:space="preserve">     </t>
    </r>
    <r>
      <rPr>
        <sz val="9"/>
        <rFont val="宋体"/>
        <charset val="134"/>
      </rPr>
      <t>临时救助</t>
    </r>
  </si>
  <si>
    <r>
      <rPr>
        <sz val="9"/>
        <rFont val="Serif"/>
        <charset val="134"/>
      </rPr>
      <t xml:space="preserve">        </t>
    </r>
    <r>
      <rPr>
        <sz val="9"/>
        <rFont val="宋体"/>
        <charset val="134"/>
      </rPr>
      <t>临时救助支出</t>
    </r>
  </si>
  <si>
    <t>20821</t>
  </si>
  <si>
    <t xml:space="preserve">    特困人员供养</t>
  </si>
  <si>
    <t>2082102</t>
  </si>
  <si>
    <t xml:space="preserve">      农村五保供养支出</t>
  </si>
  <si>
    <t>20825</t>
  </si>
  <si>
    <t xml:space="preserve">    其他生活救助</t>
  </si>
  <si>
    <t>2082501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</si>
  <si>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其他城市生活救助</t>
    </r>
  </si>
  <si>
    <t>2082502</t>
  </si>
  <si>
    <t xml:space="preserve">      其他农村生活救助</t>
  </si>
  <si>
    <t>20827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</si>
  <si>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财政对其他社会保险基金的补助</t>
    </r>
  </si>
  <si>
    <t>2082799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</si>
  <si>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其他财政对社会保险基金的补助</t>
    </r>
  </si>
  <si>
    <t>20899</t>
  </si>
  <si>
    <t xml:space="preserve">    其他社会保障和就业支出(款)</t>
  </si>
  <si>
    <t xml:space="preserve">      其他社会保障和就业支出（项）</t>
  </si>
  <si>
    <t>210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</si>
  <si>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卫生健康支出</t>
    </r>
  </si>
  <si>
    <t>21001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</si>
  <si>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医疗卫生与计划生育管理事务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</si>
  <si>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行政运行</t>
    </r>
  </si>
  <si>
    <t>21003</t>
  </si>
  <si>
    <t xml:space="preserve">    基层医疗卫生机构</t>
  </si>
  <si>
    <t>2100302</t>
  </si>
  <si>
    <t xml:space="preserve">      乡镇卫生院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</si>
  <si>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其他基层医疗卫生机构支出</t>
    </r>
  </si>
  <si>
    <t>21004</t>
  </si>
  <si>
    <t xml:space="preserve">    公共卫生</t>
  </si>
  <si>
    <t>2100408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</si>
  <si>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基本公共卫生服务</t>
    </r>
  </si>
  <si>
    <t xml:space="preserve">      突发公共卫生事件应急处理</t>
  </si>
  <si>
    <t>21007</t>
  </si>
  <si>
    <t xml:space="preserve">    计划生育事务</t>
  </si>
  <si>
    <t>2100716</t>
  </si>
  <si>
    <t xml:space="preserve">      计划生育机构</t>
  </si>
  <si>
    <t>2100717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</si>
  <si>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计划生育服务</t>
    </r>
  </si>
  <si>
    <t>2100799</t>
  </si>
  <si>
    <t xml:space="preserve">      其他人口与计划生育事务支出</t>
  </si>
  <si>
    <t>21010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</si>
  <si>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食品和药品监督管理事务</t>
    </r>
  </si>
  <si>
    <t>2101099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</si>
  <si>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其他食品和药品监督管理事务支出</t>
    </r>
  </si>
  <si>
    <t xml:space="preserve">    医疗保障</t>
  </si>
  <si>
    <t xml:space="preserve">      行政单位医疗</t>
  </si>
  <si>
    <t xml:space="preserve">      事业单位医疗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</si>
  <si>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公务员医疗补助</t>
    </r>
  </si>
  <si>
    <t xml:space="preserve">      城乡医疗救助</t>
  </si>
  <si>
    <t>21013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</si>
  <si>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医疗救助</t>
    </r>
  </si>
  <si>
    <t>2101301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</si>
  <si>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城乡医疗救助</t>
    </r>
  </si>
  <si>
    <r>
      <rPr>
        <sz val="10"/>
        <rFont val="Serif"/>
        <charset val="134"/>
      </rPr>
      <t xml:space="preserve">   </t>
    </r>
    <r>
      <rPr>
        <sz val="10"/>
        <rFont val="宋体"/>
        <charset val="134"/>
      </rPr>
      <t>优抚对象医疗</t>
    </r>
  </si>
  <si>
    <t>2101401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</si>
  <si>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优抚对象医疗补助</t>
    </r>
  </si>
  <si>
    <t>211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</si>
  <si>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节能环保支出</t>
    </r>
  </si>
  <si>
    <t>21103</t>
  </si>
  <si>
    <t xml:space="preserve">    污染防治</t>
  </si>
  <si>
    <t>2110301</t>
  </si>
  <si>
    <t xml:space="preserve">      大气</t>
  </si>
  <si>
    <t xml:space="preserve">      其他污染防治支出</t>
  </si>
  <si>
    <t>21110</t>
  </si>
  <si>
    <t xml:space="preserve">    能源节约利用（款）</t>
  </si>
  <si>
    <t>2111001</t>
  </si>
  <si>
    <t xml:space="preserve">      能源节能利用（项）</t>
  </si>
  <si>
    <t>2111096</t>
  </si>
  <si>
    <t xml:space="preserve">      抗震节能及热计量改造资金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</si>
  <si>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污染减排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</si>
  <si>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其他污染减排支出</t>
    </r>
  </si>
  <si>
    <t>212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</si>
  <si>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城乡社区支出</t>
    </r>
  </si>
  <si>
    <t>21201</t>
  </si>
  <si>
    <t xml:space="preserve">    城乡社区管理事务</t>
  </si>
  <si>
    <t>2120104</t>
  </si>
  <si>
    <t xml:space="preserve">      城管执法</t>
  </si>
  <si>
    <t>2120199</t>
  </si>
  <si>
    <t xml:space="preserve">      其他城乡社区管理事务支出</t>
  </si>
  <si>
    <t>21202</t>
  </si>
  <si>
    <t xml:space="preserve">    城乡社区规划与管理（款）</t>
  </si>
  <si>
    <t>2120201</t>
  </si>
  <si>
    <t xml:space="preserve">      城乡社区规划与管理（项）</t>
  </si>
  <si>
    <t>21203</t>
  </si>
  <si>
    <t xml:space="preserve">    城乡社区公共设施</t>
  </si>
  <si>
    <t>2120399</t>
  </si>
  <si>
    <t xml:space="preserve">      其他城乡社区公共设施支出</t>
  </si>
  <si>
    <t>21205</t>
  </si>
  <si>
    <t xml:space="preserve">    城乡社区环境卫生（款）</t>
  </si>
  <si>
    <t>2120501</t>
  </si>
  <si>
    <t xml:space="preserve">      城乡社区环境卫生（项）</t>
  </si>
  <si>
    <t xml:space="preserve">  国有土地使用权出让收入安排的支出</t>
  </si>
  <si>
    <t xml:space="preserve">    农村基础设施建设支出</t>
  </si>
  <si>
    <t xml:space="preserve">  城市基础设施配套费安排的支出</t>
  </si>
  <si>
    <t xml:space="preserve">    城市环境卫生</t>
  </si>
  <si>
    <t>21299</t>
  </si>
  <si>
    <t xml:space="preserve">    其他城乡社区支出（款）</t>
  </si>
  <si>
    <t>2129999</t>
  </si>
  <si>
    <t xml:space="preserve">      其他城乡社区支出（项）</t>
  </si>
  <si>
    <t>213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</si>
  <si>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农林水支出</t>
    </r>
  </si>
  <si>
    <t>21301</t>
  </si>
  <si>
    <t xml:space="preserve">    农业</t>
  </si>
  <si>
    <t>2130104</t>
  </si>
  <si>
    <t>2130106</t>
  </si>
  <si>
    <t xml:space="preserve">      科技转化与推广服务</t>
  </si>
  <si>
    <t>2130108</t>
  </si>
  <si>
    <t xml:space="preserve">      病虫害控制</t>
  </si>
  <si>
    <t>2130111</t>
  </si>
  <si>
    <t xml:space="preserve">      统计监测与信息服务</t>
  </si>
  <si>
    <t>2130120</t>
  </si>
  <si>
    <t xml:space="preserve">      稳定农民收入补贴</t>
  </si>
  <si>
    <t>2130121</t>
  </si>
  <si>
    <t xml:space="preserve">      农业结构调整补贴</t>
  </si>
  <si>
    <t>2130124</t>
  </si>
  <si>
    <t xml:space="preserve">      农业组织化与产业化经营</t>
  </si>
  <si>
    <t>2130126</t>
  </si>
  <si>
    <t xml:space="preserve">      农村公益事业</t>
  </si>
  <si>
    <t>2130199</t>
  </si>
  <si>
    <t xml:space="preserve">      其他农业支出</t>
  </si>
  <si>
    <t>21302</t>
  </si>
  <si>
    <t xml:space="preserve">    林业</t>
  </si>
  <si>
    <t>2130205</t>
  </si>
  <si>
    <t xml:space="preserve">      森林培育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</si>
  <si>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林业防灾减灾</t>
    </r>
  </si>
  <si>
    <t>2130299</t>
  </si>
  <si>
    <t xml:space="preserve">      其他林业支出</t>
  </si>
  <si>
    <t>21303</t>
  </si>
  <si>
    <t xml:space="preserve">    水利</t>
  </si>
  <si>
    <t>2130303</t>
  </si>
  <si>
    <t>2130306</t>
  </si>
  <si>
    <t xml:space="preserve">      水利工程运行与维护</t>
  </si>
  <si>
    <t>2130314</t>
  </si>
  <si>
    <t xml:space="preserve">      防汛</t>
  </si>
  <si>
    <t>2130399</t>
  </si>
  <si>
    <t xml:space="preserve">      其他水利支出</t>
  </si>
  <si>
    <t>21305</t>
  </si>
  <si>
    <t xml:space="preserve">    扶贫</t>
  </si>
  <si>
    <t>2130504</t>
  </si>
  <si>
    <t xml:space="preserve">      农村基础设施建设</t>
  </si>
  <si>
    <t>21307</t>
  </si>
  <si>
    <t xml:space="preserve">    农村综合改革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</si>
  <si>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</si>
  <si>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</si>
  <si>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</si>
  <si>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</si>
  <si>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21399</t>
  </si>
  <si>
    <t xml:space="preserve">    其他农林水事务支出（款）</t>
  </si>
  <si>
    <t>2139999</t>
  </si>
  <si>
    <t xml:space="preserve">      其他农林水事务支出（项）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</si>
  <si>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</si>
  <si>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>2140206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</si>
  <si>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铁路安全</t>
    </r>
  </si>
  <si>
    <t xml:space="preserve"> 住房保障支出</t>
  </si>
  <si>
    <t xml:space="preserve">  住房改革支出</t>
  </si>
  <si>
    <r>
      <rPr>
        <sz val="10"/>
        <rFont val="Serif"/>
        <charset val="134"/>
      </rPr>
      <t xml:space="preserve">     </t>
    </r>
    <r>
      <rPr>
        <sz val="10"/>
        <rFont val="宋体"/>
        <charset val="134"/>
      </rPr>
      <t>购房补贴</t>
    </r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</si>
  <si>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灾害防治及应急管理支出</t>
    </r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</si>
  <si>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应急管理事务</t>
    </r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</si>
  <si>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安全监管</t>
    </r>
  </si>
  <si>
    <t>229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</si>
  <si>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其他支出</t>
    </r>
    <r>
      <rPr>
        <b/>
        <sz val="10"/>
        <rFont val="Serif"/>
        <charset val="134"/>
      </rPr>
      <t>(</t>
    </r>
    <r>
      <rPr>
        <b/>
        <sz val="10"/>
        <rFont val="宋体"/>
        <charset val="134"/>
      </rPr>
      <t>类</t>
    </r>
    <r>
      <rPr>
        <b/>
        <sz val="10"/>
        <rFont val="Serif"/>
        <charset val="134"/>
      </rPr>
      <t>)</t>
    </r>
  </si>
  <si>
    <t>22999</t>
  </si>
  <si>
    <t xml:space="preserve">    其他支出(款)</t>
  </si>
  <si>
    <t xml:space="preserve">      其他支出(项)</t>
  </si>
  <si>
    <t>合    计</t>
  </si>
  <si>
    <t>大兴区黄村镇2021年部门支出预算表</t>
  </si>
  <si>
    <t>单位：万元　</t>
  </si>
  <si>
    <t>基本支出</t>
  </si>
  <si>
    <t>项目支出</t>
  </si>
  <si>
    <t>上缴上级支出</t>
  </si>
  <si>
    <t>事业单位经营支出</t>
  </si>
  <si>
    <t>对附属单位补助支出</t>
  </si>
  <si>
    <t xml:space="preserve">   机关服务</t>
  </si>
  <si>
    <t xml:space="preserve">    行政单位离退休</t>
  </si>
  <si>
    <t xml:space="preserve">   殡葬</t>
  </si>
  <si>
    <t xml:space="preserve">      社会福利事业单位</t>
  </si>
  <si>
    <t>2089901</t>
  </si>
  <si>
    <t xml:space="preserve">   农村基础设施建设支出</t>
  </si>
  <si>
    <t xml:space="preserve">   城市环境卫生</t>
  </si>
  <si>
    <t xml:space="preserve">    购房补贴</t>
  </si>
  <si>
    <t>2299901</t>
  </si>
  <si>
    <t>大兴区黄村镇2021年部门财政拨款收支预算表</t>
  </si>
  <si>
    <t>收    入</t>
  </si>
  <si>
    <t>支    出</t>
  </si>
  <si>
    <t>一般公共预算财政拨款预算数</t>
  </si>
  <si>
    <t>政府性基金预算财政拨款预算数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</si>
  <si>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</si>
  <si>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</si>
  <si>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</si>
  <si>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</si>
  <si>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</si>
  <si>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　二、结转下年</t>
  </si>
  <si>
    <t>大兴区黄村镇2021年部门一般公共预算财政拨款支出预算表</t>
  </si>
  <si>
    <r>
      <rPr>
        <sz val="9"/>
        <color rgb="FF000000"/>
        <rFont val="Times New Roman"/>
        <charset val="134"/>
      </rPr>
      <t>2020</t>
    </r>
    <r>
      <rPr>
        <sz val="9"/>
        <color rgb="FF000000"/>
        <rFont val="宋体"/>
        <charset val="134"/>
      </rPr>
      <t>（上年）执行数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</si>
  <si>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年年初预算数</t>
    </r>
  </si>
  <si>
    <r>
      <rPr>
        <sz val="9"/>
        <color rgb="FF000000"/>
        <rFont val="Times New Roman"/>
        <charset val="134"/>
      </rPr>
      <t>2021</t>
    </r>
    <r>
      <rPr>
        <sz val="9"/>
        <color rgb="FF000000"/>
        <rFont val="宋体"/>
        <charset val="134"/>
      </rPr>
      <t>年预算数比上年执行数</t>
    </r>
  </si>
  <si>
    <t>小计</t>
  </si>
  <si>
    <t>增减额</t>
  </si>
  <si>
    <t>增减%</t>
  </si>
  <si>
    <t xml:space="preserve">      人大信访工作</t>
  </si>
  <si>
    <t xml:space="preserve">   专项普查活动</t>
  </si>
  <si>
    <t>2010508</t>
  </si>
  <si>
    <r>
      <rPr>
        <sz val="9"/>
        <rFont val="Serif"/>
        <charset val="0"/>
      </rPr>
      <t xml:space="preserve">        </t>
    </r>
    <r>
      <rPr>
        <sz val="9"/>
        <rFont val="宋体"/>
        <charset val="0"/>
      </rPr>
      <t>统计抽样调查</t>
    </r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</si>
  <si>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人力资源事务</t>
    </r>
  </si>
  <si>
    <t xml:space="preserve">      其他人力资源事务支出</t>
  </si>
  <si>
    <t xml:space="preserve">    群众团体事务</t>
  </si>
  <si>
    <t>20133</t>
  </si>
  <si>
    <t xml:space="preserve">    宣传事务</t>
  </si>
  <si>
    <t>2013302</t>
  </si>
  <si>
    <t>20136</t>
  </si>
  <si>
    <t xml:space="preserve">    其他共产党事务支出</t>
  </si>
  <si>
    <t>2013602</t>
  </si>
  <si>
    <t xml:space="preserve">      其他共产党事务支出</t>
  </si>
  <si>
    <t>206</t>
  </si>
  <si>
    <t xml:space="preserve">  科学技术支出</t>
  </si>
  <si>
    <t>20604</t>
  </si>
  <si>
    <t xml:space="preserve">    技术研究与开发</t>
  </si>
  <si>
    <t>2060499</t>
  </si>
  <si>
    <t xml:space="preserve">      其他技术研究与开发支出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</si>
  <si>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文化体育与传媒支出</t>
    </r>
  </si>
  <si>
    <t>20702</t>
  </si>
  <si>
    <t xml:space="preserve">    文物</t>
  </si>
  <si>
    <t>2070204</t>
  </si>
  <si>
    <r>
      <rPr>
        <sz val="10"/>
        <rFont val="Serif"/>
        <charset val="134"/>
      </rPr>
      <t xml:space="preserve">      </t>
    </r>
    <r>
      <rPr>
        <sz val="10"/>
        <rFont val="宋体"/>
        <charset val="134"/>
      </rPr>
      <t>文物保护</t>
    </r>
  </si>
  <si>
    <t>20799</t>
  </si>
  <si>
    <t xml:space="preserve">    其他文化体育与传媒支出(款)</t>
  </si>
  <si>
    <t>2079903</t>
  </si>
  <si>
    <t xml:space="preserve">      文化产业发展专项支出</t>
  </si>
  <si>
    <t xml:space="preserve">    退役士兵安置</t>
  </si>
  <si>
    <t>2080902</t>
  </si>
  <si>
    <t xml:space="preserve">    军队移交政府的离退休人员安置</t>
  </si>
  <si>
    <t>20828</t>
  </si>
  <si>
    <t xml:space="preserve">    退役军人管理事务</t>
  </si>
  <si>
    <t>2082899</t>
  </si>
  <si>
    <t xml:space="preserve">      其他退役军人事务管理支出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</si>
  <si>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医疗卫生与计划生育支出</t>
    </r>
  </si>
  <si>
    <t xml:space="preserve">      基本公共卫生服务</t>
  </si>
  <si>
    <t xml:space="preserve">      重大公共卫生专项</t>
  </si>
  <si>
    <t xml:space="preserve">    中医药</t>
  </si>
  <si>
    <t xml:space="preserve">      中医(民族医)药专项</t>
  </si>
  <si>
    <r>
      <rPr>
        <sz val="10"/>
        <rFont val="Serif"/>
        <charset val="134"/>
      </rPr>
      <t xml:space="preserve">    </t>
    </r>
    <r>
      <rPr>
        <sz val="10"/>
        <rFont val="宋体"/>
        <charset val="134"/>
      </rPr>
      <t>计划生育事务</t>
    </r>
  </si>
  <si>
    <t xml:space="preserve">    其他医疗卫生与计划生育支出</t>
  </si>
  <si>
    <t xml:space="preserve">      其他医疗卫生与计划生育支出</t>
  </si>
  <si>
    <t xml:space="preserve">      水体</t>
  </si>
  <si>
    <t xml:space="preserve">      其他城乡社区支出</t>
  </si>
  <si>
    <t>2130122</t>
  </si>
  <si>
    <t xml:space="preserve">      农业生产支持补贴</t>
  </si>
  <si>
    <t xml:space="preserve">      水利工程建设</t>
  </si>
  <si>
    <t xml:space="preserve">      其他农村综合改革支出</t>
  </si>
  <si>
    <t>215</t>
  </si>
  <si>
    <r>
      <rPr>
        <b/>
        <sz val="10"/>
        <rFont val="Serif"/>
        <charset val="134"/>
      </rPr>
      <t xml:space="preserve">  </t>
    </r>
    <r>
      <rPr>
        <b/>
        <sz val="10"/>
        <rFont val="宋体"/>
        <charset val="134"/>
      </rPr>
      <t>资源勘探信息等支出</t>
    </r>
  </si>
  <si>
    <t>21502</t>
  </si>
  <si>
    <t xml:space="preserve">    制造业</t>
  </si>
  <si>
    <t>2150205</t>
  </si>
  <si>
    <r>
      <rPr>
        <sz val="9"/>
        <rFont val="Serif"/>
        <charset val="0"/>
      </rPr>
      <t xml:space="preserve">       </t>
    </r>
    <r>
      <rPr>
        <sz val="9"/>
        <rFont val="宋体"/>
        <charset val="0"/>
      </rPr>
      <t>医药制造业</t>
    </r>
  </si>
  <si>
    <t>21506</t>
  </si>
  <si>
    <t xml:space="preserve">    安全生产监管</t>
  </si>
  <si>
    <t>2150605</t>
  </si>
  <si>
    <t xml:space="preserve">      安全监管监察专项</t>
  </si>
  <si>
    <t>2150699</t>
  </si>
  <si>
    <t xml:space="preserve">      其他安全生产监管支出</t>
  </si>
  <si>
    <t>21508</t>
  </si>
  <si>
    <t xml:space="preserve">    支持中小企业发展和管理支出</t>
  </si>
  <si>
    <t>2150899</t>
  </si>
  <si>
    <t xml:space="preserve">      其他支持中小企业发展和管理支出</t>
  </si>
  <si>
    <t>21599</t>
  </si>
  <si>
    <t xml:space="preserve">    其他资源勘探信息等支出(款)</t>
  </si>
  <si>
    <t>2159999</t>
  </si>
  <si>
    <t xml:space="preserve">      其他资源勘探信息等支出(项)</t>
  </si>
  <si>
    <t xml:space="preserve">  住房保障支出</t>
  </si>
  <si>
    <t xml:space="preserve">  灾害防治及应急管理支出</t>
  </si>
  <si>
    <t xml:space="preserve">    应急管理事务</t>
  </si>
  <si>
    <t xml:space="preserve">      安全监管</t>
  </si>
  <si>
    <t>22402</t>
  </si>
  <si>
    <t xml:space="preserve">    消防事务</t>
  </si>
  <si>
    <t>2240299</t>
  </si>
  <si>
    <t xml:space="preserve">      其他消防事务支出</t>
  </si>
  <si>
    <t>大兴区黄村镇2021年部门一般公共预算财政拨款基本支出预算表</t>
  </si>
  <si>
    <t>经济分类科目</t>
  </si>
  <si>
    <t>2021年基本支出</t>
  </si>
  <si>
    <t>人员支出</t>
  </si>
  <si>
    <t>公用支出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</si>
  <si>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</si>
  <si>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</si>
  <si>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</si>
  <si>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</si>
  <si>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</si>
  <si>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</si>
  <si>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</si>
  <si>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</si>
  <si>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</si>
  <si>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</si>
  <si>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</si>
  <si>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</si>
  <si>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</si>
  <si>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</si>
  <si>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</si>
  <si>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</si>
  <si>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</si>
  <si>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</si>
  <si>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</si>
  <si>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取暖费</t>
  </si>
  <si>
    <t>物业管理费</t>
  </si>
  <si>
    <t>维修（护）费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</si>
  <si>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</si>
  <si>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</si>
  <si>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</si>
  <si>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</si>
  <si>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</si>
  <si>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</si>
  <si>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</si>
  <si>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</si>
  <si>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</si>
  <si>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</si>
  <si>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</si>
  <si>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对个人和家庭补助支出</t>
  </si>
  <si>
    <t>离休费</t>
  </si>
  <si>
    <t>退休费</t>
  </si>
  <si>
    <t>抚恤金</t>
  </si>
  <si>
    <t>生活补助</t>
  </si>
  <si>
    <t>医疗费补助</t>
  </si>
  <si>
    <t>助学金</t>
  </si>
  <si>
    <t>奖励金</t>
  </si>
  <si>
    <t>其他对个人和家庭的补助支出</t>
  </si>
  <si>
    <t>大兴区黄村镇2021年部门政府性基金预算财政拨款支出预算表</t>
  </si>
  <si>
    <t>政府性基金财政拨款预算数</t>
  </si>
  <si>
    <t>大兴区黄村镇2021年部门一般公共预算“三公经费”</t>
  </si>
  <si>
    <t>财政拨款支出预算表</t>
  </si>
  <si>
    <t>项    目</t>
  </si>
  <si>
    <t>2020（上年）预算数</t>
  </si>
  <si>
    <t>2020（上年）预算执行数</t>
  </si>
  <si>
    <t>2021年预算数</t>
  </si>
  <si>
    <t>1．因公出国（境）费用</t>
  </si>
  <si>
    <t>2．公务接待费</t>
  </si>
  <si>
    <t>3．公务用车费</t>
  </si>
  <si>
    <t xml:space="preserve">  其中：（1）公务用车运行维护费</t>
  </si>
  <si>
    <t xml:space="preserve">        （2）公务用车购置</t>
  </si>
  <si>
    <t>大兴区黄村镇部门政府采购预算明细表</t>
  </si>
  <si>
    <t>单位:万元</t>
  </si>
  <si>
    <t>项目</t>
  </si>
  <si>
    <t>总计</t>
  </si>
  <si>
    <t>财政性资金</t>
  </si>
  <si>
    <t>非财政性资金</t>
  </si>
  <si>
    <t>一般公共预算</t>
  </si>
  <si>
    <t>政府性基金预算</t>
  </si>
  <si>
    <t>其他资金</t>
  </si>
  <si>
    <t>货物</t>
  </si>
  <si>
    <t>工程</t>
  </si>
  <si>
    <t>服务</t>
  </si>
  <si>
    <t>北京市大兴区黄村镇政府购买服务预算财政拨款明细表</t>
  </si>
  <si>
    <t>单位：万元（保留六位小数）</t>
  </si>
  <si>
    <t>编码（代码）</t>
  </si>
  <si>
    <t>政府购买服务目录及项目名称</t>
  </si>
  <si>
    <t>支出功能分类科目</t>
  </si>
  <si>
    <t>预算批复数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</si>
</sst>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0.000000_ "/>
    <numFmt numFmtId="178" formatCode="0.00_ "/>
    <numFmt numFmtId="179" formatCode="0.00_);[Red]\(0.00\)"/>
  </numFmts>
  <fonts count="63"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6"/>
      <color indexed="0"/>
      <name val="黑体"/>
      <charset val="134"/>
    </font>
    <font>
      <sz val="10"/>
      <color indexed="0"/>
      <name val="宋体"/>
      <charset val="134"/>
    </font>
    <font>
      <b/>
      <sz val="9"/>
      <color indexed="0"/>
      <name val="宋体"/>
      <charset val="134"/>
    </font>
    <font>
      <b/>
      <sz val="10"/>
      <color indexed="0"/>
      <name val="宋体"/>
      <charset val="134"/>
    </font>
    <font>
      <sz val="9"/>
      <color indexed="0"/>
      <name val="宋体"/>
      <charset val="134"/>
    </font>
    <font>
      <b/>
      <sz val="16"/>
      <color indexed="8"/>
      <name val="黑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0.5"/>
      <name val="宋体"/>
      <charset val="134"/>
    </font>
    <font>
      <sz val="10.5"/>
      <color indexed="8"/>
      <name val="Times New Roman"/>
      <charset val="134"/>
    </font>
    <font>
      <b/>
      <sz val="10"/>
      <name val="Serif"/>
      <charset val="134"/>
    </font>
    <font>
      <sz val="10"/>
      <color indexed="8"/>
      <name val="宋体"/>
      <charset val="134"/>
    </font>
    <font>
      <sz val="10"/>
      <name val="Serif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.5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6"/>
      <color indexed="8"/>
      <name val="黑体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b/>
      <sz val="10"/>
      <color indexed="8"/>
      <name val="宋体"/>
      <charset val="134"/>
    </font>
    <font>
      <sz val="9"/>
      <name val="Serif"/>
      <charset val="134"/>
    </font>
    <font>
      <sz val="9"/>
      <name val="Serif"/>
      <charset val="0"/>
    </font>
    <font>
      <sz val="9"/>
      <color indexed="8"/>
      <name val="SimSun"/>
      <charset val="0"/>
    </font>
    <font>
      <sz val="10"/>
      <color indexed="10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000000"/>
      <name val="宋体"/>
      <charset val="134"/>
    </font>
    <font>
      <sz val="9"/>
      <name val="宋体"/>
      <charset val="0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54" fillId="20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50" fillId="15" borderId="23" applyNumberFormat="0" applyFon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60" fillId="22" borderId="27" applyNumberFormat="0" applyAlignment="0" applyProtection="0">
      <alignment vertical="center"/>
    </xf>
    <xf numFmtId="0" fontId="55" fillId="22" borderId="24" applyNumberFormat="0" applyAlignment="0" applyProtection="0">
      <alignment vertical="center"/>
    </xf>
    <xf numFmtId="0" fontId="45" fillId="12" borderId="20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right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178" fontId="13" fillId="0" borderId="9" xfId="0" applyNumberFormat="1" applyFont="1" applyBorder="1" applyAlignment="1">
      <alignment horizontal="center" wrapText="1"/>
    </xf>
    <xf numFmtId="178" fontId="13" fillId="0" borderId="9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right" vertical="top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179" fontId="16" fillId="0" borderId="14" xfId="0" applyNumberFormat="1" applyFont="1" applyFill="1" applyBorder="1">
      <alignment vertical="center"/>
    </xf>
    <xf numFmtId="0" fontId="17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right" vertical="top" wrapText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0" applyFont="1" applyAlignment="1">
      <alignment horizontal="right"/>
    </xf>
    <xf numFmtId="0" fontId="21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2" fillId="0" borderId="7" xfId="0" applyFont="1" applyBorder="1" applyAlignment="1">
      <alignment horizontal="right" wrapText="1"/>
    </xf>
    <xf numFmtId="0" fontId="22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right" wrapText="1"/>
    </xf>
    <xf numFmtId="0" fontId="13" fillId="3" borderId="10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justify" vertical="center" wrapText="1"/>
    </xf>
    <xf numFmtId="178" fontId="23" fillId="0" borderId="9" xfId="0" applyNumberFormat="1" applyFont="1" applyFill="1" applyBorder="1" applyAlignment="1">
      <alignment horizontal="right" wrapText="1"/>
    </xf>
    <xf numFmtId="0" fontId="11" fillId="0" borderId="9" xfId="0" applyFont="1" applyBorder="1" applyAlignment="1">
      <alignment horizontal="justify" vertical="center" wrapText="1"/>
    </xf>
    <xf numFmtId="178" fontId="24" fillId="0" borderId="9" xfId="0" applyNumberFormat="1" applyFont="1" applyFill="1" applyBorder="1" applyAlignment="1">
      <alignment horizontal="right" wrapText="1"/>
    </xf>
    <xf numFmtId="178" fontId="25" fillId="0" borderId="9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left" vertical="top" wrapText="1"/>
    </xf>
    <xf numFmtId="0" fontId="26" fillId="0" borderId="0" xfId="0" applyFont="1" applyAlignment="1">
      <alignment horizontal="justify" vertical="center"/>
    </xf>
    <xf numFmtId="178" fontId="21" fillId="0" borderId="0" xfId="0" applyNumberFormat="1" applyFont="1" applyFill="1" applyAlignment="1">
      <alignment horizontal="right"/>
    </xf>
    <xf numFmtId="178" fontId="21" fillId="0" borderId="0" xfId="0" applyNumberFormat="1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21" fillId="0" borderId="0" xfId="0" applyFont="1" applyAlignment="1">
      <alignment horizontal="left" vertical="center"/>
    </xf>
    <xf numFmtId="178" fontId="21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9" fontId="10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179" fontId="11" fillId="0" borderId="7" xfId="0" applyNumberFormat="1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178" fontId="22" fillId="0" borderId="7" xfId="0" applyNumberFormat="1" applyFont="1" applyBorder="1" applyAlignment="1">
      <alignment horizontal="left" vertical="center" wrapText="1"/>
    </xf>
    <xf numFmtId="178" fontId="18" fillId="0" borderId="7" xfId="0" applyNumberFormat="1" applyFont="1" applyBorder="1" applyAlignment="1">
      <alignment horizontal="right" vertical="center" wrapText="1"/>
    </xf>
    <xf numFmtId="0" fontId="27" fillId="3" borderId="14" xfId="0" applyFont="1" applyFill="1" applyBorder="1" applyAlignment="1">
      <alignment horizontal="center" vertical="center" wrapText="1"/>
    </xf>
    <xf numFmtId="179" fontId="28" fillId="3" borderId="14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178" fontId="29" fillId="3" borderId="14" xfId="0" applyNumberFormat="1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179" fontId="27" fillId="3" borderId="14" xfId="0" applyNumberFormat="1" applyFont="1" applyFill="1" applyBorder="1" applyAlignment="1">
      <alignment horizontal="center" vertical="center" wrapText="1"/>
    </xf>
    <xf numFmtId="178" fontId="27" fillId="3" borderId="14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79" fontId="30" fillId="0" borderId="16" xfId="0" applyNumberFormat="1" applyFont="1" applyFill="1" applyBorder="1">
      <alignment vertical="center"/>
    </xf>
    <xf numFmtId="178" fontId="30" fillId="0" borderId="16" xfId="0" applyNumberFormat="1" applyFont="1" applyFill="1" applyBorder="1">
      <alignment vertical="center"/>
    </xf>
    <xf numFmtId="178" fontId="18" fillId="0" borderId="14" xfId="0" applyNumberFormat="1" applyFont="1" applyFill="1" applyBorder="1" applyAlignment="1">
      <alignment horizontal="left" vertical="center" wrapText="1"/>
    </xf>
    <xf numFmtId="178" fontId="18" fillId="0" borderId="14" xfId="0" applyNumberFormat="1" applyFont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/>
    </xf>
    <xf numFmtId="178" fontId="16" fillId="0" borderId="14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>
      <alignment vertical="center"/>
    </xf>
    <xf numFmtId="0" fontId="31" fillId="0" borderId="14" xfId="0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/>
    </xf>
    <xf numFmtId="0" fontId="32" fillId="4" borderId="17" xfId="0" applyFont="1" applyFill="1" applyBorder="1" applyAlignment="1">
      <alignment horizontal="left" vertical="center"/>
    </xf>
    <xf numFmtId="0" fontId="16" fillId="0" borderId="14" xfId="0" applyFont="1" applyFill="1" applyBorder="1">
      <alignment vertical="center"/>
    </xf>
    <xf numFmtId="178" fontId="18" fillId="0" borderId="14" xfId="0" applyNumberFormat="1" applyFont="1" applyBorder="1" applyAlignment="1">
      <alignment horizontal="right" wrapText="1"/>
    </xf>
    <xf numFmtId="178" fontId="18" fillId="0" borderId="14" xfId="0" applyNumberFormat="1" applyFont="1" applyBorder="1" applyAlignment="1">
      <alignment horizontal="right" vertical="top" wrapText="1"/>
    </xf>
    <xf numFmtId="179" fontId="30" fillId="0" borderId="14" xfId="0" applyNumberFormat="1" applyFont="1" applyFill="1" applyBorder="1">
      <alignment vertical="center"/>
    </xf>
    <xf numFmtId="0" fontId="30" fillId="0" borderId="14" xfId="0" applyFont="1" applyFill="1" applyBorder="1">
      <alignment vertical="center"/>
    </xf>
    <xf numFmtId="178" fontId="30" fillId="0" borderId="14" xfId="0" applyNumberFormat="1" applyFont="1" applyFill="1" applyBorder="1">
      <alignment vertical="center"/>
    </xf>
    <xf numFmtId="178" fontId="24" fillId="0" borderId="14" xfId="0" applyNumberFormat="1" applyFont="1" applyFill="1" applyBorder="1" applyAlignment="1">
      <alignment horizontal="right" wrapText="1"/>
    </xf>
    <xf numFmtId="178" fontId="4" fillId="0" borderId="14" xfId="0" applyNumberFormat="1" applyFont="1" applyBorder="1" applyAlignment="1">
      <alignment horizontal="right" vertical="center"/>
    </xf>
    <xf numFmtId="0" fontId="17" fillId="0" borderId="10" xfId="0" applyFont="1" applyFill="1" applyBorder="1" applyAlignment="1">
      <alignment horizontal="left" vertical="center"/>
    </xf>
    <xf numFmtId="178" fontId="16" fillId="0" borderId="11" xfId="0" applyNumberFormat="1" applyFont="1" applyFill="1" applyBorder="1" applyAlignment="1">
      <alignment horizontal="right" vertical="center"/>
    </xf>
    <xf numFmtId="178" fontId="24" fillId="0" borderId="14" xfId="0" applyNumberFormat="1" applyFont="1" applyFill="1" applyBorder="1" applyAlignment="1">
      <alignment horizontal="right" vertical="center" wrapText="1"/>
    </xf>
    <xf numFmtId="179" fontId="30" fillId="0" borderId="8" xfId="0" applyNumberFormat="1" applyFont="1" applyFill="1" applyBorder="1">
      <alignment vertical="center"/>
    </xf>
    <xf numFmtId="0" fontId="33" fillId="0" borderId="18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178" fontId="16" fillId="0" borderId="14" xfId="0" applyNumberFormat="1" applyFont="1" applyFill="1" applyBorder="1">
      <alignment vertical="center"/>
    </xf>
    <xf numFmtId="178" fontId="18" fillId="0" borderId="14" xfId="0" applyNumberFormat="1" applyFont="1" applyBorder="1" applyAlignment="1">
      <alignment horizontal="right" vertical="center" wrapText="1"/>
    </xf>
    <xf numFmtId="0" fontId="24" fillId="0" borderId="14" xfId="0" applyNumberFormat="1" applyFont="1" applyFill="1" applyBorder="1" applyAlignment="1">
      <alignment horizontal="left" wrapText="1"/>
    </xf>
    <xf numFmtId="0" fontId="24" fillId="0" borderId="14" xfId="0" applyFont="1" applyBorder="1" applyAlignment="1">
      <alignment horizontal="justify" wrapText="1"/>
    </xf>
    <xf numFmtId="179" fontId="18" fillId="0" borderId="14" xfId="0" applyNumberFormat="1" applyFont="1" applyFill="1" applyBorder="1" applyAlignment="1">
      <alignment horizontal="left" vertical="center" wrapText="1"/>
    </xf>
    <xf numFmtId="178" fontId="34" fillId="0" borderId="14" xfId="0" applyNumberFormat="1" applyFont="1" applyFill="1" applyBorder="1" applyAlignment="1">
      <alignment horizontal="right" vertical="top" wrapText="1"/>
    </xf>
    <xf numFmtId="0" fontId="19" fillId="0" borderId="14" xfId="0" applyFont="1" applyBorder="1" applyAlignment="1">
      <alignment horizontal="left" vertical="center" wrapText="1"/>
    </xf>
    <xf numFmtId="179" fontId="19" fillId="0" borderId="14" xfId="0" applyNumberFormat="1" applyFont="1" applyFill="1" applyBorder="1" applyAlignment="1">
      <alignment horizontal="left" vertical="center" wrapText="1"/>
    </xf>
    <xf numFmtId="178" fontId="19" fillId="0" borderId="14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wrapText="1"/>
    </xf>
    <xf numFmtId="0" fontId="18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178" fontId="16" fillId="0" borderId="9" xfId="0" applyNumberFormat="1" applyFont="1" applyFill="1" applyBorder="1" applyAlignment="1">
      <alignment horizontal="right" wrapText="1"/>
    </xf>
    <xf numFmtId="178" fontId="18" fillId="0" borderId="9" xfId="0" applyNumberFormat="1" applyFont="1" applyFill="1" applyBorder="1" applyAlignment="1">
      <alignment horizontal="right" wrapText="1"/>
    </xf>
    <xf numFmtId="0" fontId="18" fillId="0" borderId="9" xfId="0" applyFont="1" applyBorder="1" applyAlignment="1">
      <alignment horizontal="left" wrapText="1"/>
    </xf>
    <xf numFmtId="0" fontId="18" fillId="0" borderId="9" xfId="0" applyFont="1" applyBorder="1" applyAlignment="1">
      <alignment horizontal="right" wrapText="1"/>
    </xf>
    <xf numFmtId="178" fontId="18" fillId="0" borderId="9" xfId="0" applyNumberFormat="1" applyFont="1" applyFill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/>
    </xf>
    <xf numFmtId="0" fontId="30" fillId="0" borderId="0" xfId="0" applyFont="1">
      <alignment vertical="center"/>
    </xf>
    <xf numFmtId="0" fontId="16" fillId="0" borderId="0" xfId="0" applyFont="1">
      <alignment vertical="center"/>
    </xf>
    <xf numFmtId="178" fontId="21" fillId="0" borderId="0" xfId="0" applyNumberFormat="1" applyFont="1">
      <alignment vertical="center"/>
    </xf>
    <xf numFmtId="178" fontId="35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178" fontId="22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0" fontId="18" fillId="3" borderId="14" xfId="0" applyFont="1" applyFill="1" applyBorder="1" applyAlignment="1">
      <alignment horizontal="center" vertical="center" wrapText="1"/>
    </xf>
    <xf numFmtId="178" fontId="24" fillId="3" borderId="14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right" vertical="center" wrapText="1"/>
    </xf>
    <xf numFmtId="178" fontId="30" fillId="0" borderId="16" xfId="0" applyNumberFormat="1" applyFont="1" applyFill="1" applyBorder="1" applyAlignment="1">
      <alignment horizontal="right" vertical="center"/>
    </xf>
    <xf numFmtId="0" fontId="30" fillId="0" borderId="16" xfId="0" applyFont="1" applyFill="1" applyBorder="1">
      <alignment vertical="center"/>
    </xf>
    <xf numFmtId="0" fontId="24" fillId="0" borderId="14" xfId="0" applyFont="1" applyFill="1" applyBorder="1" applyAlignment="1">
      <alignment horizontal="left" vertical="center"/>
    </xf>
    <xf numFmtId="178" fontId="30" fillId="0" borderId="14" xfId="0" applyNumberFormat="1" applyFont="1" applyFill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36" fillId="0" borderId="14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center" vertical="center" wrapText="1"/>
    </xf>
    <xf numFmtId="178" fontId="23" fillId="0" borderId="14" xfId="0" applyNumberFormat="1" applyFont="1" applyFill="1" applyBorder="1" applyAlignment="1">
      <alignment horizontal="right" vertical="center" wrapText="1"/>
    </xf>
    <xf numFmtId="178" fontId="23" fillId="0" borderId="14" xfId="0" applyNumberFormat="1" applyFont="1" applyFill="1" applyBorder="1" applyAlignment="1">
      <alignment horizontal="right" wrapText="1"/>
    </xf>
    <xf numFmtId="0" fontId="21" fillId="0" borderId="0" xfId="0" applyFont="1">
      <alignment vertical="center"/>
    </xf>
    <xf numFmtId="0" fontId="24" fillId="3" borderId="14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right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top" wrapText="1"/>
    </xf>
    <xf numFmtId="0" fontId="19" fillId="0" borderId="14" xfId="0" applyFont="1" applyBorder="1" applyAlignment="1">
      <alignment horizontal="right" vertical="top" wrapText="1"/>
    </xf>
    <xf numFmtId="0" fontId="18" fillId="0" borderId="0" xfId="0" applyFont="1">
      <alignment vertical="center"/>
    </xf>
    <xf numFmtId="0" fontId="18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right" wrapText="1"/>
    </xf>
    <xf numFmtId="178" fontId="19" fillId="0" borderId="14" xfId="0" applyNumberFormat="1" applyFont="1" applyBorder="1" applyAlignment="1">
      <alignment horizontal="right" wrapText="1"/>
    </xf>
    <xf numFmtId="0" fontId="19" fillId="0" borderId="1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2" borderId="10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178" fontId="4" fillId="0" borderId="14" xfId="0" applyNumberFormat="1" applyFont="1" applyFill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16" fillId="0" borderId="8" xfId="0" applyFont="1" applyBorder="1" applyAlignment="1">
      <alignment horizontal="left" vertical="center" wrapText="1" indent="3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收支月报201704新表样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A2" workbookViewId="0">
      <selection activeCell="B6" sqref="B6"/>
    </sheetView>
  </sheetViews>
  <sheetFormatPr defaultColWidth="9" defaultRowHeight="13.5" outlineLevelCol="3"/>
  <cols>
    <col min="1" max="1" width="24.625" customWidth="1"/>
    <col min="2" max="2" width="21.375" customWidth="1"/>
    <col min="3" max="3" width="26" customWidth="1"/>
    <col min="4" max="4" width="14.25" customWidth="1"/>
  </cols>
  <sheetData>
    <row r="1" ht="36" customHeight="1" spans="1:4">
      <c r="A1" s="208" t="s">
        <v>0</v>
      </c>
      <c r="B1" s="208"/>
      <c r="C1" s="208"/>
      <c r="D1" s="208"/>
    </row>
    <row r="2" ht="27" customHeight="1" spans="1:4">
      <c r="A2" s="155" t="s">
        <v>1</v>
      </c>
      <c r="B2" s="155"/>
      <c r="C2" s="155"/>
      <c r="D2" s="155"/>
    </row>
    <row r="3" ht="14.25" spans="1:4">
      <c r="A3" s="54"/>
      <c r="B3" s="54"/>
      <c r="C3" s="54"/>
      <c r="D3" s="156" t="s">
        <v>2</v>
      </c>
    </row>
    <row r="4" ht="38.25" customHeight="1" spans="1:4">
      <c r="A4" s="209" t="s">
        <v>3</v>
      </c>
      <c r="B4" s="210"/>
      <c r="C4" s="209" t="s">
        <v>4</v>
      </c>
      <c r="D4" s="210"/>
    </row>
    <row r="5" ht="38.25" customHeight="1" spans="1:4">
      <c r="A5" s="211" t="s">
        <v>5</v>
      </c>
      <c r="B5" s="212" t="s">
        <v>6</v>
      </c>
      <c r="C5" s="212" t="s">
        <v>7</v>
      </c>
      <c r="D5" s="212" t="s">
        <v>6</v>
      </c>
    </row>
    <row r="6" ht="38.25" customHeight="1" spans="1:4">
      <c r="A6" s="213" t="s">
        <v>8</v>
      </c>
      <c r="B6" s="214">
        <v>114754.92</v>
      </c>
      <c r="C6" s="166" t="s">
        <v>9</v>
      </c>
      <c r="D6" s="167">
        <v>9848.55</v>
      </c>
    </row>
    <row r="7" ht="38.25" customHeight="1" spans="1:4">
      <c r="A7" s="213" t="s">
        <v>10</v>
      </c>
      <c r="B7" s="214">
        <v>3305.12</v>
      </c>
      <c r="C7" s="166" t="s">
        <v>11</v>
      </c>
      <c r="D7" s="167">
        <v>68.44</v>
      </c>
    </row>
    <row r="8" ht="38.25" customHeight="1" spans="1:4">
      <c r="A8" s="213" t="s">
        <v>12</v>
      </c>
      <c r="B8" s="215"/>
      <c r="C8" s="166" t="s">
        <v>13</v>
      </c>
      <c r="D8" s="167">
        <v>18730.2</v>
      </c>
    </row>
    <row r="9" ht="38.25" customHeight="1" spans="1:4">
      <c r="A9" s="216" t="s">
        <v>14</v>
      </c>
      <c r="B9" s="215"/>
      <c r="C9" s="166" t="s">
        <v>15</v>
      </c>
      <c r="D9" s="167">
        <v>1184.39</v>
      </c>
    </row>
    <row r="10" ht="38.25" customHeight="1" spans="1:4">
      <c r="A10" s="213" t="s">
        <v>16</v>
      </c>
      <c r="B10" s="215"/>
      <c r="C10" s="166" t="s">
        <v>17</v>
      </c>
      <c r="D10" s="167">
        <v>6228.89</v>
      </c>
    </row>
    <row r="11" ht="38.25" customHeight="1" spans="1:4">
      <c r="A11" s="213" t="s">
        <v>18</v>
      </c>
      <c r="B11" s="214"/>
      <c r="C11" s="166" t="s">
        <v>19</v>
      </c>
      <c r="D11" s="167">
        <v>25568.308298</v>
      </c>
    </row>
    <row r="12" ht="38.25" customHeight="1" spans="1:4">
      <c r="A12" s="213" t="s">
        <v>20</v>
      </c>
      <c r="B12" s="215"/>
      <c r="C12" s="166" t="s">
        <v>21</v>
      </c>
      <c r="D12" s="167">
        <v>2350.11</v>
      </c>
    </row>
    <row r="13" ht="38.25" customHeight="1" spans="1:4">
      <c r="A13" s="213" t="s">
        <v>22</v>
      </c>
      <c r="B13" s="215"/>
      <c r="C13" s="166" t="s">
        <v>23</v>
      </c>
      <c r="D13" s="167">
        <f>3305.12+33284.206253</f>
        <v>36589.326253</v>
      </c>
    </row>
    <row r="14" ht="38.25" customHeight="1" spans="1:4">
      <c r="A14" s="213"/>
      <c r="B14" s="215"/>
      <c r="C14" s="166" t="s">
        <v>24</v>
      </c>
      <c r="D14" s="167">
        <v>16206.57</v>
      </c>
    </row>
    <row r="15" ht="38.25" customHeight="1" spans="1:4">
      <c r="A15" s="213"/>
      <c r="B15" s="215"/>
      <c r="C15" s="166" t="s">
        <v>25</v>
      </c>
      <c r="D15" s="167">
        <v>138.67</v>
      </c>
    </row>
    <row r="16" ht="38.25" customHeight="1" spans="1:4">
      <c r="A16" s="213"/>
      <c r="B16" s="215"/>
      <c r="C16" s="166" t="s">
        <v>26</v>
      </c>
      <c r="D16" s="167">
        <v>1078.08696</v>
      </c>
    </row>
    <row r="17" ht="38.25" customHeight="1" spans="1:4">
      <c r="A17" s="213"/>
      <c r="B17" s="215"/>
      <c r="C17" s="166" t="s">
        <v>27</v>
      </c>
      <c r="D17" s="167">
        <v>68.5</v>
      </c>
    </row>
    <row r="18" ht="38.25" customHeight="1" spans="1:4">
      <c r="A18" s="217" t="s">
        <v>28</v>
      </c>
      <c r="B18" s="214">
        <f>SUM(B6:B17)</f>
        <v>118060.04</v>
      </c>
      <c r="C18" s="218" t="s">
        <v>29</v>
      </c>
      <c r="D18" s="214">
        <f>SUM(D6:D17)</f>
        <v>118060.041511</v>
      </c>
    </row>
    <row r="19" ht="38.25" customHeight="1" spans="1:4">
      <c r="A19" s="213" t="s">
        <v>30</v>
      </c>
      <c r="B19" s="215"/>
      <c r="C19" s="166" t="s">
        <v>31</v>
      </c>
      <c r="D19" s="215"/>
    </row>
    <row r="20" ht="38.25" customHeight="1" spans="1:4">
      <c r="A20" s="213" t="s">
        <v>32</v>
      </c>
      <c r="B20" s="214"/>
      <c r="C20" s="166"/>
      <c r="D20" s="215"/>
    </row>
    <row r="21" ht="38.25" customHeight="1" spans="1:4">
      <c r="A21" s="213"/>
      <c r="B21" s="215"/>
      <c r="C21" s="166"/>
      <c r="D21" s="215"/>
    </row>
    <row r="22" ht="38.25" customHeight="1" spans="1:4">
      <c r="A22" s="219" t="s">
        <v>33</v>
      </c>
      <c r="B22" s="214">
        <f>SUM(B18:B20)</f>
        <v>118060.04</v>
      </c>
      <c r="C22" s="220" t="s">
        <v>34</v>
      </c>
      <c r="D22" s="214">
        <f>SUM(D18:D21)</f>
        <v>118060.041511</v>
      </c>
    </row>
  </sheetData>
  <mergeCells count="4">
    <mergeCell ref="A1:D1"/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7"/>
  <sheetViews>
    <sheetView workbookViewId="0">
      <selection activeCell="C7" sqref="C7"/>
    </sheetView>
  </sheetViews>
  <sheetFormatPr defaultColWidth="9" defaultRowHeight="13.5"/>
  <cols>
    <col min="1" max="1" width="23.25" style="4" customWidth="1"/>
    <col min="2" max="2" width="59.25" style="5" customWidth="1"/>
    <col min="3" max="3" width="25.625" style="5" customWidth="1"/>
    <col min="4" max="4" width="15.125" style="6" customWidth="1"/>
    <col min="5" max="26" width="9" style="4" customWidth="1"/>
    <col min="27" max="218" width="11" style="4" customWidth="1"/>
    <col min="219" max="232" width="9" style="4" customWidth="1"/>
    <col min="233" max="250" width="9" style="7" customWidth="1"/>
    <col min="251" max="16378" width="11" style="7" customWidth="1"/>
    <col min="16379" max="16379" width="11" style="7"/>
    <col min="16380" max="16384" width="9" style="7"/>
  </cols>
  <sheetData>
    <row r="1" s="1" customFormat="1" ht="32" customHeight="1" spans="1:16378">
      <c r="A1" s="8" t="s">
        <v>578</v>
      </c>
      <c r="B1" s="9"/>
      <c r="C1" s="9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</row>
    <row r="2" s="2" customFormat="1" ht="30" customHeight="1" spans="2:4">
      <c r="B2" s="11"/>
      <c r="C2" s="11"/>
      <c r="D2" s="12" t="s">
        <v>579</v>
      </c>
    </row>
    <row r="3" s="3" customFormat="1" ht="21" customHeight="1" spans="1:232">
      <c r="A3" s="13" t="s">
        <v>580</v>
      </c>
      <c r="B3" s="13" t="s">
        <v>581</v>
      </c>
      <c r="C3" s="13" t="s">
        <v>582</v>
      </c>
      <c r="D3" s="13" t="s">
        <v>583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</row>
    <row r="4" s="4" customFormat="1" ht="21" customHeight="1" spans="1:4">
      <c r="A4" s="14"/>
      <c r="B4" s="15"/>
      <c r="C4" s="16"/>
      <c r="D4" s="17"/>
    </row>
    <row r="5" s="4" customFormat="1" ht="21" customHeight="1" spans="1:4">
      <c r="A5" s="14"/>
      <c r="B5" s="15"/>
      <c r="C5" s="16"/>
      <c r="D5" s="17"/>
    </row>
    <row r="6" s="4" customFormat="1" ht="21" customHeight="1" spans="1:4">
      <c r="A6" s="18"/>
      <c r="B6" s="15"/>
      <c r="C6" s="19"/>
      <c r="D6" s="17"/>
    </row>
    <row r="7" s="4" customFormat="1" ht="21" customHeight="1" spans="1:4">
      <c r="A7" s="20"/>
      <c r="B7" s="15"/>
      <c r="C7" s="19"/>
      <c r="D7" s="17"/>
    </row>
    <row r="8" s="4" customFormat="1" ht="21" customHeight="1" spans="1:4">
      <c r="A8" s="20"/>
      <c r="B8" s="15"/>
      <c r="C8" s="21"/>
      <c r="D8" s="17"/>
    </row>
    <row r="9" s="4" customFormat="1" ht="21" customHeight="1" spans="1:4">
      <c r="A9" s="20"/>
      <c r="B9" s="15"/>
      <c r="C9" s="19"/>
      <c r="D9" s="17"/>
    </row>
    <row r="10" s="4" customFormat="1" ht="21" customHeight="1" spans="1:4">
      <c r="A10" s="20"/>
      <c r="B10" s="15"/>
      <c r="C10" s="21"/>
      <c r="D10" s="17"/>
    </row>
    <row r="11" s="4" customFormat="1" ht="21" customHeight="1" spans="1:4">
      <c r="A11" s="20"/>
      <c r="B11" s="15"/>
      <c r="C11" s="19"/>
      <c r="D11" s="17"/>
    </row>
    <row r="12" s="4" customFormat="1" ht="21" customHeight="1" spans="1:4">
      <c r="A12" s="20"/>
      <c r="B12" s="15"/>
      <c r="C12" s="19"/>
      <c r="D12" s="17"/>
    </row>
    <row r="13" s="4" customFormat="1" ht="21" customHeight="1" spans="1:4">
      <c r="A13" s="20"/>
      <c r="B13" s="15"/>
      <c r="C13" s="21"/>
      <c r="D13" s="17"/>
    </row>
    <row r="14" s="4" customFormat="1" ht="21" customHeight="1" spans="1:4">
      <c r="A14" s="20"/>
      <c r="B14" s="15"/>
      <c r="C14" s="15"/>
      <c r="D14" s="17"/>
    </row>
    <row r="15" s="4" customFormat="1" ht="21" customHeight="1" spans="1:4">
      <c r="A15" s="20"/>
      <c r="B15" s="15"/>
      <c r="C15" s="19"/>
      <c r="D15" s="17"/>
    </row>
    <row r="16" s="4" customFormat="1" ht="21" customHeight="1" spans="1:4">
      <c r="A16" s="20"/>
      <c r="B16" s="15"/>
      <c r="C16" s="21"/>
      <c r="D16" s="17"/>
    </row>
    <row r="17" s="4" customFormat="1" ht="21" customHeight="1" spans="1:4">
      <c r="A17" s="20"/>
      <c r="B17" s="15"/>
      <c r="C17" s="21"/>
      <c r="D17" s="17"/>
    </row>
    <row r="18" s="4" customFormat="1" ht="21" customHeight="1" spans="1:4">
      <c r="A18" s="20"/>
      <c r="B18" s="15"/>
      <c r="C18" s="19"/>
      <c r="D18" s="17"/>
    </row>
    <row r="19" s="4" customFormat="1" ht="21" customHeight="1" spans="1:4">
      <c r="A19" s="20"/>
      <c r="B19" s="15"/>
      <c r="C19" s="21"/>
      <c r="D19" s="17"/>
    </row>
    <row r="20" s="4" customFormat="1" ht="21" customHeight="1" spans="1:4">
      <c r="A20" s="20"/>
      <c r="B20" s="15"/>
      <c r="C20" s="19"/>
      <c r="D20" s="17"/>
    </row>
    <row r="21" s="4" customFormat="1" ht="21" customHeight="1" spans="1:4">
      <c r="A21" s="20"/>
      <c r="B21" s="15"/>
      <c r="C21" s="19"/>
      <c r="D21" s="17"/>
    </row>
    <row r="22" s="4" customFormat="1" ht="15" customHeight="1" spans="2:4">
      <c r="B22" s="5"/>
      <c r="C22" s="5"/>
      <c r="D22" s="6"/>
    </row>
    <row r="23" s="4" customFormat="1" ht="15" customHeight="1" spans="2:4">
      <c r="B23" s="5"/>
      <c r="C23" s="5"/>
      <c r="D23" s="6"/>
    </row>
    <row r="24" s="4" customFormat="1" ht="15" customHeight="1" spans="2:4">
      <c r="B24" s="5"/>
      <c r="C24" s="5"/>
      <c r="D24" s="6"/>
    </row>
    <row r="25" s="4" customFormat="1" ht="15" customHeight="1" spans="2:4">
      <c r="B25" s="5"/>
      <c r="C25" s="5"/>
      <c r="D25" s="6"/>
    </row>
    <row r="26" s="4" customFormat="1" ht="15" customHeight="1" spans="2:4">
      <c r="B26" s="5"/>
      <c r="C26" s="5"/>
      <c r="D26" s="6"/>
    </row>
    <row r="27" s="4" customFormat="1" ht="15" customHeight="1" spans="2:4">
      <c r="B27" s="5"/>
      <c r="C27" s="5"/>
      <c r="D27" s="6"/>
    </row>
    <row r="28" s="4" customFormat="1" ht="15" customHeight="1" spans="2:4">
      <c r="B28" s="5"/>
      <c r="C28" s="5"/>
      <c r="D28" s="6"/>
    </row>
    <row r="29" s="4" customFormat="1" ht="15" customHeight="1" spans="2:4">
      <c r="B29" s="5"/>
      <c r="C29" s="5"/>
      <c r="D29" s="6"/>
    </row>
    <row r="30" s="4" customFormat="1" ht="15" customHeight="1" spans="2:4">
      <c r="B30" s="5"/>
      <c r="C30" s="5"/>
      <c r="D30" s="6"/>
    </row>
    <row r="31" s="4" customFormat="1" ht="15" customHeight="1" spans="2:4">
      <c r="B31" s="5"/>
      <c r="C31" s="5"/>
      <c r="D31" s="6"/>
    </row>
    <row r="32" s="4" customFormat="1" ht="15" customHeight="1" spans="2:4">
      <c r="B32" s="5"/>
      <c r="C32" s="5"/>
      <c r="D32" s="6"/>
    </row>
    <row r="33" s="4" customFormat="1" ht="15" customHeight="1" spans="2:4">
      <c r="B33" s="5"/>
      <c r="C33" s="5"/>
      <c r="D33" s="6"/>
    </row>
    <row r="34" s="4" customFormat="1" ht="15" customHeight="1" spans="2:4">
      <c r="B34" s="5"/>
      <c r="C34" s="5"/>
      <c r="D34" s="6"/>
    </row>
    <row r="35" s="4" customFormat="1" ht="15" customHeight="1" spans="2:4">
      <c r="B35" s="5"/>
      <c r="C35" s="5"/>
      <c r="D35" s="6"/>
    </row>
    <row r="36" s="4" customFormat="1" ht="15" customHeight="1" spans="2:4">
      <c r="B36" s="5"/>
      <c r="C36" s="5"/>
      <c r="D36" s="6"/>
    </row>
    <row r="37" s="4" customFormat="1" ht="15" customHeight="1" spans="2:4">
      <c r="B37" s="5"/>
      <c r="C37" s="5"/>
      <c r="D37" s="6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7"/>
  <sheetViews>
    <sheetView topLeftCell="A178" workbookViewId="0">
      <selection activeCell="E16" sqref="E16"/>
    </sheetView>
  </sheetViews>
  <sheetFormatPr defaultColWidth="9" defaultRowHeight="13.5"/>
  <cols>
    <col min="2" max="2" width="38.125" customWidth="1"/>
    <col min="3" max="3" width="10.375" style="194"/>
    <col min="4" max="4" width="10.375"/>
    <col min="5" max="5" width="11.125" style="175"/>
    <col min="6" max="13" width="10.375"/>
  </cols>
  <sheetData>
    <row r="1" ht="31" customHeight="1" spans="1:13">
      <c r="A1" s="155" t="s">
        <v>35</v>
      </c>
      <c r="B1" s="155"/>
      <c r="C1" s="155"/>
      <c r="D1" s="155"/>
      <c r="E1" s="176"/>
      <c r="F1" s="155"/>
      <c r="G1" s="155"/>
      <c r="H1" s="155"/>
      <c r="I1" s="155"/>
      <c r="J1" s="155"/>
      <c r="K1" s="155"/>
      <c r="L1" s="155"/>
      <c r="M1" s="155"/>
    </row>
    <row r="2" ht="14.25" spans="13:13">
      <c r="M2" s="202" t="s">
        <v>36</v>
      </c>
    </row>
    <row r="3" ht="14.25" spans="1:13">
      <c r="A3" s="181" t="s">
        <v>37</v>
      </c>
      <c r="B3" s="113"/>
      <c r="C3" s="195" t="s">
        <v>38</v>
      </c>
      <c r="D3" s="181" t="s">
        <v>39</v>
      </c>
      <c r="E3" s="182" t="s">
        <v>40</v>
      </c>
      <c r="F3" s="181" t="s">
        <v>41</v>
      </c>
      <c r="G3" s="181" t="s">
        <v>42</v>
      </c>
      <c r="H3" s="113"/>
      <c r="I3" s="181" t="s">
        <v>43</v>
      </c>
      <c r="J3" s="181" t="s">
        <v>44</v>
      </c>
      <c r="K3" s="181" t="s">
        <v>45</v>
      </c>
      <c r="L3" s="181" t="s">
        <v>46</v>
      </c>
      <c r="M3" s="181" t="s">
        <v>47</v>
      </c>
    </row>
    <row r="4" ht="23.25" spans="1:13">
      <c r="A4" s="196" t="s">
        <v>48</v>
      </c>
      <c r="B4" s="197" t="s">
        <v>49</v>
      </c>
      <c r="C4" s="198"/>
      <c r="D4" s="199"/>
      <c r="E4" s="116"/>
      <c r="F4" s="113"/>
      <c r="G4" s="184" t="s">
        <v>50</v>
      </c>
      <c r="H4" s="184" t="s">
        <v>14</v>
      </c>
      <c r="I4" s="113"/>
      <c r="J4" s="113"/>
      <c r="K4" s="113"/>
      <c r="L4" s="113"/>
      <c r="M4" s="113"/>
    </row>
    <row r="5" s="74" customFormat="1" ht="14.25" spans="1:13">
      <c r="A5" s="120" t="s">
        <v>51</v>
      </c>
      <c r="B5" s="121" t="s">
        <v>52</v>
      </c>
      <c r="C5" s="185">
        <f>C6+C10+C16+C19+C22+C24+C26+C28+C31</f>
        <v>9848.5454</v>
      </c>
      <c r="D5" s="186"/>
      <c r="E5" s="185">
        <f t="shared" ref="C5:M5" si="0">SUM(E6,E10,E16,E19,E22,E24,E26,E28,E31)</f>
        <v>9848.5454</v>
      </c>
      <c r="F5" s="186">
        <f t="shared" si="0"/>
        <v>0</v>
      </c>
      <c r="G5" s="186">
        <f t="shared" si="0"/>
        <v>0</v>
      </c>
      <c r="H5" s="186">
        <f t="shared" si="0"/>
        <v>0</v>
      </c>
      <c r="I5" s="186">
        <f t="shared" si="0"/>
        <v>0</v>
      </c>
      <c r="J5" s="186">
        <f t="shared" si="0"/>
        <v>0</v>
      </c>
      <c r="K5" s="186">
        <f t="shared" si="0"/>
        <v>0</v>
      </c>
      <c r="L5" s="186">
        <f t="shared" si="0"/>
        <v>0</v>
      </c>
      <c r="M5" s="186">
        <f t="shared" si="0"/>
        <v>0</v>
      </c>
    </row>
    <row r="6" ht="14.25" spans="1:13">
      <c r="A6" s="65" t="s">
        <v>53</v>
      </c>
      <c r="B6" s="126" t="s">
        <v>54</v>
      </c>
      <c r="C6" s="127">
        <f>D6+E6+F6</f>
        <v>65.9</v>
      </c>
      <c r="D6" s="127"/>
      <c r="E6" s="127">
        <f>E7+E8+E9</f>
        <v>65.9</v>
      </c>
      <c r="F6" s="132">
        <f t="shared" ref="D6:M6" si="1">SUM(F8:F9)</f>
        <v>0</v>
      </c>
      <c r="G6" s="132">
        <f t="shared" si="1"/>
        <v>0</v>
      </c>
      <c r="H6" s="132">
        <f t="shared" si="1"/>
        <v>0</v>
      </c>
      <c r="I6" s="132">
        <f t="shared" si="1"/>
        <v>0</v>
      </c>
      <c r="J6" s="132">
        <f t="shared" si="1"/>
        <v>0</v>
      </c>
      <c r="K6" s="132">
        <f t="shared" si="1"/>
        <v>0</v>
      </c>
      <c r="L6" s="132">
        <f t="shared" si="1"/>
        <v>0</v>
      </c>
      <c r="M6" s="132">
        <f t="shared" si="1"/>
        <v>0</v>
      </c>
    </row>
    <row r="7" ht="14.25" spans="1:13">
      <c r="A7" s="65">
        <v>2010101</v>
      </c>
      <c r="B7" s="66" t="s">
        <v>55</v>
      </c>
      <c r="C7" s="127">
        <f t="shared" ref="C7:C12" si="2">D7+E7+F7</f>
        <v>0</v>
      </c>
      <c r="D7" s="127"/>
      <c r="E7" s="127"/>
      <c r="F7" s="132"/>
      <c r="G7" s="132"/>
      <c r="H7" s="132"/>
      <c r="I7" s="132"/>
      <c r="J7" s="132"/>
      <c r="K7" s="132"/>
      <c r="L7" s="132"/>
      <c r="M7" s="132"/>
    </row>
    <row r="8" ht="14.25" spans="1:13">
      <c r="A8" s="65" t="s">
        <v>56</v>
      </c>
      <c r="B8" s="126" t="s">
        <v>57</v>
      </c>
      <c r="C8" s="127"/>
      <c r="D8" s="127"/>
      <c r="E8" s="127"/>
      <c r="F8" s="200"/>
      <c r="G8" s="200"/>
      <c r="H8" s="200"/>
      <c r="I8" s="203"/>
      <c r="J8" s="204"/>
      <c r="K8" s="203"/>
      <c r="L8" s="200"/>
      <c r="M8" s="200"/>
    </row>
    <row r="9" ht="14.25" spans="1:13">
      <c r="A9" s="65" t="s">
        <v>58</v>
      </c>
      <c r="B9" s="126" t="s">
        <v>59</v>
      </c>
      <c r="C9" s="127">
        <f t="shared" si="2"/>
        <v>65.9</v>
      </c>
      <c r="D9" s="127"/>
      <c r="E9" s="127">
        <v>65.9</v>
      </c>
      <c r="F9" s="200"/>
      <c r="G9" s="200"/>
      <c r="H9" s="200"/>
      <c r="I9" s="203"/>
      <c r="J9" s="204"/>
      <c r="K9" s="203"/>
      <c r="L9" s="200"/>
      <c r="M9" s="200"/>
    </row>
    <row r="10" ht="14.25" spans="1:13">
      <c r="A10" s="65" t="s">
        <v>60</v>
      </c>
      <c r="B10" s="126" t="s">
        <v>61</v>
      </c>
      <c r="C10" s="127">
        <f t="shared" si="2"/>
        <v>6148.94</v>
      </c>
      <c r="D10" s="127"/>
      <c r="E10" s="127">
        <f>SUM(E11:E15)</f>
        <v>6148.94</v>
      </c>
      <c r="F10" s="132">
        <f t="shared" ref="D10:M10" si="3">SUM(F11:F15)</f>
        <v>0</v>
      </c>
      <c r="G10" s="132">
        <f t="shared" si="3"/>
        <v>0</v>
      </c>
      <c r="H10" s="132">
        <f t="shared" si="3"/>
        <v>0</v>
      </c>
      <c r="I10" s="132">
        <f t="shared" si="3"/>
        <v>0</v>
      </c>
      <c r="J10" s="132">
        <f t="shared" si="3"/>
        <v>0</v>
      </c>
      <c r="K10" s="132">
        <f t="shared" si="3"/>
        <v>0</v>
      </c>
      <c r="L10" s="132">
        <f t="shared" si="3"/>
        <v>0</v>
      </c>
      <c r="M10" s="132">
        <f t="shared" si="3"/>
        <v>0</v>
      </c>
    </row>
    <row r="11" ht="14.25" spans="1:13">
      <c r="A11" s="65" t="s">
        <v>62</v>
      </c>
      <c r="B11" s="126" t="s">
        <v>63</v>
      </c>
      <c r="C11" s="127">
        <f t="shared" si="2"/>
        <v>2543.91</v>
      </c>
      <c r="D11" s="127"/>
      <c r="E11" s="127">
        <v>2543.91</v>
      </c>
      <c r="F11" s="200"/>
      <c r="G11" s="200"/>
      <c r="H11" s="200"/>
      <c r="I11" s="203"/>
      <c r="J11" s="204"/>
      <c r="K11" s="203"/>
      <c r="L11" s="200"/>
      <c r="M11" s="200"/>
    </row>
    <row r="12" customFormat="1" ht="14.25" spans="1:13">
      <c r="A12" s="65">
        <v>2010303</v>
      </c>
      <c r="B12" s="126" t="s">
        <v>64</v>
      </c>
      <c r="C12" s="127">
        <f t="shared" si="2"/>
        <v>0</v>
      </c>
      <c r="D12" s="127"/>
      <c r="E12" s="127"/>
      <c r="F12" s="200"/>
      <c r="G12" s="200"/>
      <c r="H12" s="200"/>
      <c r="I12" s="203"/>
      <c r="J12" s="204"/>
      <c r="K12" s="203"/>
      <c r="L12" s="200"/>
      <c r="M12" s="200"/>
    </row>
    <row r="13" s="74" customFormat="1" ht="14.25" spans="1:13">
      <c r="A13" s="65">
        <v>2010308</v>
      </c>
      <c r="B13" s="126" t="s">
        <v>65</v>
      </c>
      <c r="C13" s="127"/>
      <c r="D13" s="127"/>
      <c r="E13" s="127"/>
      <c r="F13" s="201"/>
      <c r="G13" s="201"/>
      <c r="H13" s="201"/>
      <c r="I13" s="205"/>
      <c r="J13" s="152"/>
      <c r="K13" s="205"/>
      <c r="L13" s="201"/>
      <c r="M13" s="201"/>
    </row>
    <row r="14" ht="14.25" spans="1:13">
      <c r="A14" s="65" t="s">
        <v>66</v>
      </c>
      <c r="B14" s="126" t="s">
        <v>67</v>
      </c>
      <c r="C14" s="127">
        <f t="shared" ref="C13:C33" si="4">D14+E14+F14</f>
        <v>3560.13</v>
      </c>
      <c r="D14" s="127"/>
      <c r="E14" s="127">
        <v>3560.13</v>
      </c>
      <c r="F14" s="200"/>
      <c r="G14" s="200"/>
      <c r="H14" s="200"/>
      <c r="I14" s="203"/>
      <c r="J14" s="204"/>
      <c r="K14" s="203"/>
      <c r="L14" s="200"/>
      <c r="M14" s="200"/>
    </row>
    <row r="15" ht="14.25" spans="1:13">
      <c r="A15" s="65">
        <v>2010399</v>
      </c>
      <c r="B15" s="129" t="s">
        <v>68</v>
      </c>
      <c r="C15" s="127">
        <f t="shared" si="4"/>
        <v>44.9</v>
      </c>
      <c r="D15" s="127"/>
      <c r="E15" s="127">
        <v>44.9</v>
      </c>
      <c r="F15" s="200"/>
      <c r="G15" s="200"/>
      <c r="H15" s="200"/>
      <c r="I15" s="203"/>
      <c r="J15" s="204"/>
      <c r="K15" s="203"/>
      <c r="L15" s="200"/>
      <c r="M15" s="200"/>
    </row>
    <row r="16" ht="14.25" spans="1:13">
      <c r="A16" s="65">
        <v>20105</v>
      </c>
      <c r="B16" s="129" t="s">
        <v>69</v>
      </c>
      <c r="C16" s="127">
        <f t="shared" si="4"/>
        <v>125.08</v>
      </c>
      <c r="D16" s="127"/>
      <c r="E16" s="127">
        <f t="shared" ref="C16:M16" si="5">SUM(E17:E18)</f>
        <v>125.08</v>
      </c>
      <c r="F16" s="132">
        <f t="shared" si="5"/>
        <v>0</v>
      </c>
      <c r="G16" s="132">
        <f t="shared" si="5"/>
        <v>0</v>
      </c>
      <c r="H16" s="132">
        <f t="shared" si="5"/>
        <v>0</v>
      </c>
      <c r="I16" s="132">
        <f t="shared" si="5"/>
        <v>0</v>
      </c>
      <c r="J16" s="132">
        <f t="shared" si="5"/>
        <v>0</v>
      </c>
      <c r="K16" s="132">
        <f t="shared" si="5"/>
        <v>0</v>
      </c>
      <c r="L16" s="132">
        <f t="shared" si="5"/>
        <v>0</v>
      </c>
      <c r="M16" s="132">
        <f t="shared" si="5"/>
        <v>0</v>
      </c>
    </row>
    <row r="17" ht="14.25" spans="1:13">
      <c r="A17" s="65">
        <v>2010507</v>
      </c>
      <c r="B17" s="187" t="s">
        <v>70</v>
      </c>
      <c r="C17" s="127">
        <f t="shared" si="4"/>
        <v>102.4</v>
      </c>
      <c r="D17" s="127"/>
      <c r="E17" s="127">
        <v>102.4</v>
      </c>
      <c r="F17" s="132"/>
      <c r="G17" s="132"/>
      <c r="H17" s="132"/>
      <c r="I17" s="132"/>
      <c r="J17" s="132"/>
      <c r="K17" s="132"/>
      <c r="L17" s="132"/>
      <c r="M17" s="132"/>
    </row>
    <row r="18" ht="14.25" spans="1:13">
      <c r="A18" s="65">
        <v>2010599</v>
      </c>
      <c r="B18" s="129" t="s">
        <v>71</v>
      </c>
      <c r="C18" s="127">
        <f t="shared" si="4"/>
        <v>22.68</v>
      </c>
      <c r="D18" s="127"/>
      <c r="E18" s="127">
        <v>22.68</v>
      </c>
      <c r="F18" s="200"/>
      <c r="G18" s="200"/>
      <c r="H18" s="200"/>
      <c r="I18" s="203"/>
      <c r="J18" s="204"/>
      <c r="K18" s="203"/>
      <c r="L18" s="200"/>
      <c r="M18" s="200"/>
    </row>
    <row r="19" ht="14.25" spans="1:13">
      <c r="A19" s="65" t="s">
        <v>72</v>
      </c>
      <c r="B19" s="126" t="s">
        <v>73</v>
      </c>
      <c r="C19" s="127">
        <f t="shared" si="4"/>
        <v>332.6</v>
      </c>
      <c r="D19" s="127"/>
      <c r="E19" s="127">
        <f>SUM(E20:E21)</f>
        <v>332.6</v>
      </c>
      <c r="F19" s="132">
        <f t="shared" ref="D19:M19" si="6">SUM(F20:F21)</f>
        <v>0</v>
      </c>
      <c r="G19" s="132">
        <f t="shared" si="6"/>
        <v>0</v>
      </c>
      <c r="H19" s="132">
        <f t="shared" si="6"/>
        <v>0</v>
      </c>
      <c r="I19" s="132">
        <f t="shared" si="6"/>
        <v>0</v>
      </c>
      <c r="J19" s="132">
        <f t="shared" si="6"/>
        <v>0</v>
      </c>
      <c r="K19" s="132">
        <f t="shared" si="6"/>
        <v>0</v>
      </c>
      <c r="L19" s="132">
        <f t="shared" si="6"/>
        <v>0</v>
      </c>
      <c r="M19" s="132">
        <f t="shared" si="6"/>
        <v>0</v>
      </c>
    </row>
    <row r="20" ht="14.25" spans="1:13">
      <c r="A20" s="65" t="s">
        <v>74</v>
      </c>
      <c r="B20" s="126" t="s">
        <v>63</v>
      </c>
      <c r="C20" s="127">
        <f t="shared" si="4"/>
        <v>282.6</v>
      </c>
      <c r="D20" s="127"/>
      <c r="E20" s="127">
        <v>282.6</v>
      </c>
      <c r="F20" s="200"/>
      <c r="G20" s="200"/>
      <c r="H20" s="200"/>
      <c r="I20" s="203"/>
      <c r="J20" s="204"/>
      <c r="K20" s="203"/>
      <c r="L20" s="200"/>
      <c r="M20" s="200"/>
    </row>
    <row r="21" ht="14.25" spans="1:13">
      <c r="A21" s="65">
        <v>2010699</v>
      </c>
      <c r="B21" s="126" t="s">
        <v>75</v>
      </c>
      <c r="C21" s="127">
        <f t="shared" si="4"/>
        <v>50</v>
      </c>
      <c r="D21" s="127"/>
      <c r="E21" s="127">
        <v>50</v>
      </c>
      <c r="F21" s="200"/>
      <c r="G21" s="200"/>
      <c r="H21" s="200"/>
      <c r="I21" s="203"/>
      <c r="J21" s="204"/>
      <c r="K21" s="203"/>
      <c r="L21" s="200"/>
      <c r="M21" s="200"/>
    </row>
    <row r="22" ht="14.25" spans="1:13">
      <c r="A22" s="65" t="s">
        <v>76</v>
      </c>
      <c r="B22" s="126" t="s">
        <v>77</v>
      </c>
      <c r="C22" s="127">
        <f t="shared" si="4"/>
        <v>110</v>
      </c>
      <c r="D22" s="127"/>
      <c r="E22" s="127">
        <f>SUM(E23)</f>
        <v>110</v>
      </c>
      <c r="F22" s="132">
        <f t="shared" ref="D22:M22" si="7">SUM(F23)</f>
        <v>0</v>
      </c>
      <c r="G22" s="132">
        <f t="shared" si="7"/>
        <v>0</v>
      </c>
      <c r="H22" s="132">
        <f t="shared" si="7"/>
        <v>0</v>
      </c>
      <c r="I22" s="132">
        <f t="shared" si="7"/>
        <v>0</v>
      </c>
      <c r="J22" s="132">
        <f t="shared" si="7"/>
        <v>0</v>
      </c>
      <c r="K22" s="132">
        <f t="shared" si="7"/>
        <v>0</v>
      </c>
      <c r="L22" s="132">
        <f t="shared" si="7"/>
        <v>0</v>
      </c>
      <c r="M22" s="132">
        <f t="shared" si="7"/>
        <v>0</v>
      </c>
    </row>
    <row r="23" ht="14.25" spans="1:13">
      <c r="A23" s="65" t="s">
        <v>78</v>
      </c>
      <c r="B23" s="126" t="s">
        <v>79</v>
      </c>
      <c r="C23" s="127">
        <f t="shared" si="4"/>
        <v>110</v>
      </c>
      <c r="D23" s="127"/>
      <c r="E23" s="127">
        <v>110</v>
      </c>
      <c r="F23" s="200"/>
      <c r="G23" s="200"/>
      <c r="H23" s="200"/>
      <c r="I23" s="203"/>
      <c r="J23" s="204"/>
      <c r="K23" s="203"/>
      <c r="L23" s="200"/>
      <c r="M23" s="200"/>
    </row>
    <row r="24" ht="14.25" spans="1:13">
      <c r="A24" s="65" t="s">
        <v>80</v>
      </c>
      <c r="B24" s="126" t="s">
        <v>81</v>
      </c>
      <c r="C24" s="127">
        <f t="shared" si="4"/>
        <v>21</v>
      </c>
      <c r="D24" s="127"/>
      <c r="E24" s="127">
        <f t="shared" ref="C24:M24" si="8">SUM(E25)</f>
        <v>21</v>
      </c>
      <c r="F24" s="132">
        <f t="shared" si="8"/>
        <v>0</v>
      </c>
      <c r="G24" s="132">
        <f t="shared" si="8"/>
        <v>0</v>
      </c>
      <c r="H24" s="132">
        <f t="shared" si="8"/>
        <v>0</v>
      </c>
      <c r="I24" s="132">
        <f t="shared" si="8"/>
        <v>0</v>
      </c>
      <c r="J24" s="132">
        <f t="shared" si="8"/>
        <v>0</v>
      </c>
      <c r="K24" s="132">
        <f t="shared" si="8"/>
        <v>0</v>
      </c>
      <c r="L24" s="132">
        <f t="shared" si="8"/>
        <v>0</v>
      </c>
      <c r="M24" s="132">
        <f t="shared" si="8"/>
        <v>0</v>
      </c>
    </row>
    <row r="25" ht="14.25" spans="1:13">
      <c r="A25" s="65" t="s">
        <v>82</v>
      </c>
      <c r="B25" s="126" t="s">
        <v>83</v>
      </c>
      <c r="C25" s="127">
        <f t="shared" si="4"/>
        <v>21</v>
      </c>
      <c r="D25" s="127"/>
      <c r="E25" s="127">
        <v>21</v>
      </c>
      <c r="F25" s="200"/>
      <c r="G25" s="200"/>
      <c r="H25" s="200"/>
      <c r="I25" s="203"/>
      <c r="J25" s="204"/>
      <c r="K25" s="203"/>
      <c r="L25" s="200"/>
      <c r="M25" s="200"/>
    </row>
    <row r="26" ht="14.25" spans="1:13">
      <c r="A26" s="65">
        <v>20129</v>
      </c>
      <c r="B26" s="126" t="s">
        <v>84</v>
      </c>
      <c r="C26" s="127">
        <f t="shared" si="4"/>
        <v>89.36</v>
      </c>
      <c r="D26" s="127"/>
      <c r="E26" s="127">
        <f t="shared" ref="C26:M26" si="9">SUM(E27)</f>
        <v>89.36</v>
      </c>
      <c r="F26" s="132">
        <f t="shared" si="9"/>
        <v>0</v>
      </c>
      <c r="G26" s="132">
        <f t="shared" si="9"/>
        <v>0</v>
      </c>
      <c r="H26" s="132">
        <f t="shared" si="9"/>
        <v>0</v>
      </c>
      <c r="I26" s="132">
        <f t="shared" si="9"/>
        <v>0</v>
      </c>
      <c r="J26" s="132">
        <f t="shared" si="9"/>
        <v>0</v>
      </c>
      <c r="K26" s="132">
        <f t="shared" si="9"/>
        <v>0</v>
      </c>
      <c r="L26" s="132">
        <f t="shared" si="9"/>
        <v>0</v>
      </c>
      <c r="M26" s="132">
        <f t="shared" si="9"/>
        <v>0</v>
      </c>
    </row>
    <row r="27" ht="14.25" spans="1:13">
      <c r="A27" s="65">
        <v>2012999</v>
      </c>
      <c r="B27" s="126" t="s">
        <v>85</v>
      </c>
      <c r="C27" s="127">
        <f t="shared" si="4"/>
        <v>89.36</v>
      </c>
      <c r="D27" s="127"/>
      <c r="E27" s="127">
        <v>89.36</v>
      </c>
      <c r="F27" s="200"/>
      <c r="G27" s="200"/>
      <c r="H27" s="200"/>
      <c r="I27" s="203"/>
      <c r="J27" s="204"/>
      <c r="K27" s="203"/>
      <c r="L27" s="200"/>
      <c r="M27" s="200"/>
    </row>
    <row r="28" s="74" customFormat="1" ht="14.25" spans="1:13">
      <c r="A28" s="65" t="s">
        <v>86</v>
      </c>
      <c r="B28" s="126" t="s">
        <v>87</v>
      </c>
      <c r="C28" s="127">
        <f t="shared" si="4"/>
        <v>399.28</v>
      </c>
      <c r="D28" s="127"/>
      <c r="E28" s="127">
        <f>SUM(E29:E30)</f>
        <v>399.28</v>
      </c>
      <c r="F28" s="132">
        <f t="shared" ref="D28:M28" si="10">SUM(F29:F30)</f>
        <v>0</v>
      </c>
      <c r="G28" s="132">
        <f t="shared" si="10"/>
        <v>0</v>
      </c>
      <c r="H28" s="132">
        <f t="shared" si="10"/>
        <v>0</v>
      </c>
      <c r="I28" s="132">
        <f t="shared" si="10"/>
        <v>0</v>
      </c>
      <c r="J28" s="132">
        <f t="shared" si="10"/>
        <v>0</v>
      </c>
      <c r="K28" s="132">
        <f t="shared" si="10"/>
        <v>0</v>
      </c>
      <c r="L28" s="132">
        <f t="shared" si="10"/>
        <v>0</v>
      </c>
      <c r="M28" s="132">
        <f t="shared" si="10"/>
        <v>0</v>
      </c>
    </row>
    <row r="29" s="74" customFormat="1" ht="14.25" spans="1:13">
      <c r="A29" s="65" t="s">
        <v>88</v>
      </c>
      <c r="B29" s="126" t="s">
        <v>63</v>
      </c>
      <c r="C29" s="127">
        <f t="shared" si="4"/>
        <v>399.28</v>
      </c>
      <c r="D29" s="127"/>
      <c r="E29" s="127">
        <v>399.28</v>
      </c>
      <c r="F29" s="201"/>
      <c r="G29" s="201"/>
      <c r="H29" s="201"/>
      <c r="I29" s="205"/>
      <c r="J29" s="152"/>
      <c r="K29" s="205"/>
      <c r="L29" s="201"/>
      <c r="M29" s="201"/>
    </row>
    <row r="30" s="74" customFormat="1" ht="14.25" spans="1:13">
      <c r="A30" s="65">
        <v>2013102</v>
      </c>
      <c r="B30" s="126" t="s">
        <v>89</v>
      </c>
      <c r="C30" s="127"/>
      <c r="D30" s="127"/>
      <c r="E30" s="127"/>
      <c r="F30" s="201"/>
      <c r="G30" s="201"/>
      <c r="H30" s="201"/>
      <c r="I30" s="205"/>
      <c r="J30" s="152"/>
      <c r="K30" s="205"/>
      <c r="L30" s="201"/>
      <c r="M30" s="201"/>
    </row>
    <row r="31" s="74" customFormat="1" ht="14.25" spans="1:13">
      <c r="A31" s="65" t="s">
        <v>90</v>
      </c>
      <c r="B31" s="126" t="s">
        <v>91</v>
      </c>
      <c r="C31" s="127">
        <f t="shared" si="4"/>
        <v>2556.3854</v>
      </c>
      <c r="D31" s="127"/>
      <c r="E31" s="127">
        <f>SUM(E32:E33)</f>
        <v>2556.3854</v>
      </c>
      <c r="F31" s="132">
        <f t="shared" ref="D31:M31" si="11">SUM(F32:F33)</f>
        <v>0</v>
      </c>
      <c r="G31" s="132">
        <f t="shared" si="11"/>
        <v>0</v>
      </c>
      <c r="H31" s="132">
        <f t="shared" si="11"/>
        <v>0</v>
      </c>
      <c r="I31" s="132">
        <f t="shared" si="11"/>
        <v>0</v>
      </c>
      <c r="J31" s="132">
        <f t="shared" si="11"/>
        <v>0</v>
      </c>
      <c r="K31" s="132">
        <f t="shared" si="11"/>
        <v>0</v>
      </c>
      <c r="L31" s="132">
        <f t="shared" si="11"/>
        <v>0</v>
      </c>
      <c r="M31" s="132">
        <f t="shared" si="11"/>
        <v>0</v>
      </c>
    </row>
    <row r="32" s="74" customFormat="1" ht="14.25" spans="1:13">
      <c r="A32" s="65" t="s">
        <v>92</v>
      </c>
      <c r="B32" s="126" t="s">
        <v>93</v>
      </c>
      <c r="C32" s="127">
        <f t="shared" si="4"/>
        <v>2093.8954</v>
      </c>
      <c r="D32" s="127"/>
      <c r="E32" s="127">
        <v>2093.8954</v>
      </c>
      <c r="F32" s="201"/>
      <c r="G32" s="201"/>
      <c r="H32" s="201"/>
      <c r="I32" s="205"/>
      <c r="J32" s="152"/>
      <c r="K32" s="205"/>
      <c r="L32" s="201"/>
      <c r="M32" s="201"/>
    </row>
    <row r="33" s="74" customFormat="1" ht="14.25" spans="1:13">
      <c r="A33" s="65" t="s">
        <v>94</v>
      </c>
      <c r="B33" s="126" t="s">
        <v>95</v>
      </c>
      <c r="C33" s="127">
        <f t="shared" si="4"/>
        <v>462.49</v>
      </c>
      <c r="D33" s="127"/>
      <c r="E33" s="127">
        <v>462.49</v>
      </c>
      <c r="F33" s="201"/>
      <c r="G33" s="201"/>
      <c r="H33" s="201"/>
      <c r="I33" s="205"/>
      <c r="J33" s="152"/>
      <c r="K33" s="205"/>
      <c r="L33" s="201"/>
      <c r="M33" s="201"/>
    </row>
    <row r="34" ht="14.25" spans="1:13">
      <c r="A34" s="62" t="s">
        <v>96</v>
      </c>
      <c r="B34" s="63" t="s">
        <v>97</v>
      </c>
      <c r="C34" s="188">
        <f>SUM(C35,C37,C39,C42)</f>
        <v>68.44</v>
      </c>
      <c r="D34" s="136"/>
      <c r="E34" s="188">
        <f>SUM(E35,E37,E39,E42)</f>
        <v>68.44</v>
      </c>
      <c r="F34" s="136">
        <f t="shared" ref="D34:M34" si="12">SUM(F35,F37,F39,F42)</f>
        <v>0</v>
      </c>
      <c r="G34" s="136">
        <f t="shared" si="12"/>
        <v>0</v>
      </c>
      <c r="H34" s="136">
        <f t="shared" si="12"/>
        <v>0</v>
      </c>
      <c r="I34" s="136">
        <f t="shared" si="12"/>
        <v>0</v>
      </c>
      <c r="J34" s="136">
        <f t="shared" si="12"/>
        <v>0</v>
      </c>
      <c r="K34" s="136">
        <f t="shared" si="12"/>
        <v>0</v>
      </c>
      <c r="L34" s="136">
        <f t="shared" si="12"/>
        <v>0</v>
      </c>
      <c r="M34" s="136">
        <f t="shared" si="12"/>
        <v>0</v>
      </c>
    </row>
    <row r="35" ht="14.25" spans="1:13">
      <c r="A35" s="65" t="s">
        <v>98</v>
      </c>
      <c r="B35" s="126" t="s">
        <v>99</v>
      </c>
      <c r="C35" s="127"/>
      <c r="D35" s="127"/>
      <c r="E35" s="127"/>
      <c r="F35" s="132">
        <f t="shared" ref="D35:M35" si="13">SUM(F36)</f>
        <v>0</v>
      </c>
      <c r="G35" s="132">
        <f t="shared" si="13"/>
        <v>0</v>
      </c>
      <c r="H35" s="132">
        <f t="shared" si="13"/>
        <v>0</v>
      </c>
      <c r="I35" s="132">
        <f t="shared" si="13"/>
        <v>0</v>
      </c>
      <c r="J35" s="132">
        <f t="shared" si="13"/>
        <v>0</v>
      </c>
      <c r="K35" s="132">
        <f t="shared" si="13"/>
        <v>0</v>
      </c>
      <c r="L35" s="132">
        <f t="shared" si="13"/>
        <v>0</v>
      </c>
      <c r="M35" s="132">
        <f t="shared" si="13"/>
        <v>0</v>
      </c>
    </row>
    <row r="36" ht="14.25" spans="1:13">
      <c r="A36" s="65" t="s">
        <v>100</v>
      </c>
      <c r="B36" s="126" t="s">
        <v>101</v>
      </c>
      <c r="C36" s="127"/>
      <c r="D36" s="127"/>
      <c r="E36" s="127"/>
      <c r="F36" s="200"/>
      <c r="G36" s="200"/>
      <c r="H36" s="200"/>
      <c r="I36" s="203"/>
      <c r="J36" s="204"/>
      <c r="K36" s="203"/>
      <c r="L36" s="200"/>
      <c r="M36" s="200"/>
    </row>
    <row r="37" ht="14.25" spans="1:13">
      <c r="A37" s="65" t="s">
        <v>102</v>
      </c>
      <c r="B37" s="126" t="s">
        <v>103</v>
      </c>
      <c r="C37" s="127"/>
      <c r="D37" s="127"/>
      <c r="E37" s="127"/>
      <c r="F37" s="132">
        <f t="shared" ref="D37:M37" si="14">SUM(F38)</f>
        <v>0</v>
      </c>
      <c r="G37" s="132">
        <f t="shared" si="14"/>
        <v>0</v>
      </c>
      <c r="H37" s="132">
        <f t="shared" si="14"/>
        <v>0</v>
      </c>
      <c r="I37" s="132">
        <f t="shared" si="14"/>
        <v>0</v>
      </c>
      <c r="J37" s="132">
        <f t="shared" si="14"/>
        <v>0</v>
      </c>
      <c r="K37" s="132">
        <f t="shared" si="14"/>
        <v>0</v>
      </c>
      <c r="L37" s="132">
        <f t="shared" si="14"/>
        <v>0</v>
      </c>
      <c r="M37" s="132">
        <f t="shared" si="14"/>
        <v>0</v>
      </c>
    </row>
    <row r="38" ht="14.25" spans="1:13">
      <c r="A38" s="65" t="s">
        <v>104</v>
      </c>
      <c r="B38" s="126" t="s">
        <v>105</v>
      </c>
      <c r="C38" s="127"/>
      <c r="D38" s="127"/>
      <c r="E38" s="127"/>
      <c r="F38" s="200"/>
      <c r="G38" s="200"/>
      <c r="H38" s="200"/>
      <c r="I38" s="203"/>
      <c r="J38" s="204"/>
      <c r="K38" s="203"/>
      <c r="L38" s="200"/>
      <c r="M38" s="200"/>
    </row>
    <row r="39" ht="14.25" spans="1:13">
      <c r="A39" s="65" t="s">
        <v>106</v>
      </c>
      <c r="B39" s="126" t="s">
        <v>107</v>
      </c>
      <c r="C39" s="127">
        <f>D39+E39+F39</f>
        <v>68.44</v>
      </c>
      <c r="D39" s="127"/>
      <c r="E39" s="127">
        <f>SUM(E40:E41)</f>
        <v>68.44</v>
      </c>
      <c r="F39" s="132">
        <f t="shared" ref="D39:M39" si="15">SUM(F40:F41)</f>
        <v>0</v>
      </c>
      <c r="G39" s="132">
        <f t="shared" si="15"/>
        <v>0</v>
      </c>
      <c r="H39" s="132">
        <f t="shared" si="15"/>
        <v>0</v>
      </c>
      <c r="I39" s="132">
        <f t="shared" si="15"/>
        <v>0</v>
      </c>
      <c r="J39" s="132">
        <f t="shared" si="15"/>
        <v>0</v>
      </c>
      <c r="K39" s="132">
        <f t="shared" si="15"/>
        <v>0</v>
      </c>
      <c r="L39" s="132">
        <f t="shared" si="15"/>
        <v>0</v>
      </c>
      <c r="M39" s="132">
        <f t="shared" si="15"/>
        <v>0</v>
      </c>
    </row>
    <row r="40" ht="14.25" spans="1:13">
      <c r="A40" s="65" t="s">
        <v>108</v>
      </c>
      <c r="B40" s="126" t="s">
        <v>109</v>
      </c>
      <c r="C40" s="127">
        <f>D40+E40+F40</f>
        <v>68.44</v>
      </c>
      <c r="D40" s="127"/>
      <c r="E40" s="127">
        <v>68.44</v>
      </c>
      <c r="F40" s="200"/>
      <c r="G40" s="200"/>
      <c r="H40" s="200"/>
      <c r="I40" s="203"/>
      <c r="J40" s="204"/>
      <c r="K40" s="203"/>
      <c r="L40" s="200"/>
      <c r="M40" s="200"/>
    </row>
    <row r="41" ht="14.25" spans="1:13">
      <c r="A41" s="65">
        <v>2040607</v>
      </c>
      <c r="B41" s="126" t="s">
        <v>110</v>
      </c>
      <c r="C41" s="127"/>
      <c r="D41" s="127"/>
      <c r="E41" s="127"/>
      <c r="F41" s="200"/>
      <c r="G41" s="200"/>
      <c r="H41" s="200"/>
      <c r="I41" s="203"/>
      <c r="J41" s="204"/>
      <c r="K41" s="203"/>
      <c r="L41" s="200"/>
      <c r="M41" s="200"/>
    </row>
    <row r="42" ht="14.25" spans="1:13">
      <c r="A42" s="65">
        <v>20499</v>
      </c>
      <c r="B42" s="126" t="s">
        <v>111</v>
      </c>
      <c r="C42" s="127"/>
      <c r="D42" s="127"/>
      <c r="E42" s="127"/>
      <c r="F42" s="132">
        <f t="shared" ref="D42:M42" si="16">SUM(F43)</f>
        <v>0</v>
      </c>
      <c r="G42" s="132">
        <f t="shared" si="16"/>
        <v>0</v>
      </c>
      <c r="H42" s="132">
        <f t="shared" si="16"/>
        <v>0</v>
      </c>
      <c r="I42" s="132">
        <f t="shared" si="16"/>
        <v>0</v>
      </c>
      <c r="J42" s="132">
        <f t="shared" si="16"/>
        <v>0</v>
      </c>
      <c r="K42" s="132">
        <f t="shared" si="16"/>
        <v>0</v>
      </c>
      <c r="L42" s="132">
        <f t="shared" si="16"/>
        <v>0</v>
      </c>
      <c r="M42" s="132">
        <f t="shared" si="16"/>
        <v>0</v>
      </c>
    </row>
    <row r="43" ht="14.25" spans="1:13">
      <c r="A43" s="65">
        <v>2049901</v>
      </c>
      <c r="B43" s="66" t="s">
        <v>112</v>
      </c>
      <c r="C43" s="127"/>
      <c r="D43" s="127"/>
      <c r="E43" s="127"/>
      <c r="F43" s="200"/>
      <c r="G43" s="200"/>
      <c r="H43" s="200"/>
      <c r="I43" s="203"/>
      <c r="J43" s="204"/>
      <c r="K43" s="203"/>
      <c r="L43" s="200"/>
      <c r="M43" s="200"/>
    </row>
    <row r="44" ht="14.25" spans="1:13">
      <c r="A44" s="62" t="s">
        <v>113</v>
      </c>
      <c r="B44" s="63" t="s">
        <v>114</v>
      </c>
      <c r="C44" s="188">
        <f>SUM(C45,C50)</f>
        <v>18730.198275</v>
      </c>
      <c r="D44" s="136"/>
      <c r="E44" s="188">
        <f>SUM(E45,E50)</f>
        <v>18730.198275</v>
      </c>
      <c r="F44" s="136">
        <f t="shared" ref="D44:M44" si="17">SUM(F45,F50)</f>
        <v>0</v>
      </c>
      <c r="G44" s="136">
        <f t="shared" si="17"/>
        <v>0</v>
      </c>
      <c r="H44" s="136">
        <f t="shared" si="17"/>
        <v>0</v>
      </c>
      <c r="I44" s="136">
        <f t="shared" si="17"/>
        <v>0</v>
      </c>
      <c r="J44" s="136">
        <f t="shared" si="17"/>
        <v>0</v>
      </c>
      <c r="K44" s="136">
        <f t="shared" si="17"/>
        <v>0</v>
      </c>
      <c r="L44" s="136">
        <f t="shared" si="17"/>
        <v>0</v>
      </c>
      <c r="M44" s="136">
        <f t="shared" si="17"/>
        <v>0</v>
      </c>
    </row>
    <row r="45" ht="14.25" spans="1:13">
      <c r="A45" s="65" t="s">
        <v>115</v>
      </c>
      <c r="B45" s="126" t="s">
        <v>116</v>
      </c>
      <c r="C45" s="127">
        <f t="shared" ref="C45:C52" si="18">D45+E45+F45</f>
        <v>18677.826875</v>
      </c>
      <c r="D45" s="127"/>
      <c r="E45" s="127">
        <f>SUM(E46:E49)</f>
        <v>18677.826875</v>
      </c>
      <c r="F45" s="132">
        <f t="shared" ref="D45:M45" si="19">SUM(F46:F49)</f>
        <v>0</v>
      </c>
      <c r="G45" s="132">
        <f t="shared" si="19"/>
        <v>0</v>
      </c>
      <c r="H45" s="132">
        <f t="shared" si="19"/>
        <v>0</v>
      </c>
      <c r="I45" s="132">
        <f t="shared" si="19"/>
        <v>0</v>
      </c>
      <c r="J45" s="132">
        <f t="shared" si="19"/>
        <v>0</v>
      </c>
      <c r="K45" s="132">
        <f t="shared" si="19"/>
        <v>0</v>
      </c>
      <c r="L45" s="132">
        <f t="shared" si="19"/>
        <v>0</v>
      </c>
      <c r="M45" s="132">
        <f t="shared" si="19"/>
        <v>0</v>
      </c>
    </row>
    <row r="46" ht="14.25" spans="1:13">
      <c r="A46" s="65" t="s">
        <v>117</v>
      </c>
      <c r="B46" s="126" t="s">
        <v>118</v>
      </c>
      <c r="C46" s="127">
        <f t="shared" si="18"/>
        <v>4534.198444</v>
      </c>
      <c r="D46" s="127"/>
      <c r="E46" s="127">
        <v>4534.198444</v>
      </c>
      <c r="F46" s="200"/>
      <c r="G46" s="200"/>
      <c r="H46" s="200"/>
      <c r="I46" s="203"/>
      <c r="J46" s="204"/>
      <c r="K46" s="203"/>
      <c r="L46" s="200"/>
      <c r="M46" s="200"/>
    </row>
    <row r="47" ht="14.25" spans="1:13">
      <c r="A47" s="65" t="s">
        <v>119</v>
      </c>
      <c r="B47" s="126" t="s">
        <v>120</v>
      </c>
      <c r="C47" s="127">
        <f t="shared" si="18"/>
        <v>8675.447656</v>
      </c>
      <c r="D47" s="127"/>
      <c r="E47" s="127">
        <v>8675.447656</v>
      </c>
      <c r="F47" s="200"/>
      <c r="G47" s="200"/>
      <c r="H47" s="200"/>
      <c r="I47" s="203"/>
      <c r="J47" s="204"/>
      <c r="K47" s="203"/>
      <c r="L47" s="200"/>
      <c r="M47" s="200"/>
    </row>
    <row r="48" ht="14.25" spans="1:13">
      <c r="A48" s="65" t="s">
        <v>121</v>
      </c>
      <c r="B48" s="126" t="s">
        <v>122</v>
      </c>
      <c r="C48" s="127">
        <f t="shared" si="18"/>
        <v>3068.8483</v>
      </c>
      <c r="D48" s="127"/>
      <c r="E48" s="127">
        <v>3068.8483</v>
      </c>
      <c r="F48" s="200"/>
      <c r="G48" s="200"/>
      <c r="H48" s="200"/>
      <c r="I48" s="203"/>
      <c r="J48" s="204"/>
      <c r="K48" s="203"/>
      <c r="L48" s="200"/>
      <c r="M48" s="200"/>
    </row>
    <row r="49" ht="14.25" spans="1:13">
      <c r="A49" s="65">
        <v>2050299</v>
      </c>
      <c r="B49" s="126" t="s">
        <v>123</v>
      </c>
      <c r="C49" s="127">
        <f t="shared" si="18"/>
        <v>2399.332475</v>
      </c>
      <c r="D49" s="127"/>
      <c r="E49" s="127">
        <v>2399.332475</v>
      </c>
      <c r="F49" s="200"/>
      <c r="G49" s="200"/>
      <c r="H49" s="200"/>
      <c r="I49" s="203"/>
      <c r="J49" s="204"/>
      <c r="K49" s="203"/>
      <c r="L49" s="200"/>
      <c r="M49" s="200"/>
    </row>
    <row r="50" ht="14.25" spans="1:13">
      <c r="A50" s="65" t="s">
        <v>124</v>
      </c>
      <c r="B50" s="126" t="s">
        <v>125</v>
      </c>
      <c r="C50" s="127">
        <f t="shared" si="18"/>
        <v>52.3714</v>
      </c>
      <c r="D50" s="127"/>
      <c r="E50" s="127">
        <f>SUM(E51:E52)</f>
        <v>52.3714</v>
      </c>
      <c r="F50" s="132">
        <f t="shared" ref="D50:M50" si="20">SUM(F51:F52)</f>
        <v>0</v>
      </c>
      <c r="G50" s="132">
        <f t="shared" si="20"/>
        <v>0</v>
      </c>
      <c r="H50" s="132">
        <f t="shared" si="20"/>
        <v>0</v>
      </c>
      <c r="I50" s="132">
        <f t="shared" si="20"/>
        <v>0</v>
      </c>
      <c r="J50" s="132">
        <f t="shared" si="20"/>
        <v>0</v>
      </c>
      <c r="K50" s="132">
        <f t="shared" si="20"/>
        <v>0</v>
      </c>
      <c r="L50" s="132">
        <f t="shared" si="20"/>
        <v>0</v>
      </c>
      <c r="M50" s="132">
        <f t="shared" si="20"/>
        <v>0</v>
      </c>
    </row>
    <row r="51" ht="14.25" spans="1:13">
      <c r="A51" s="65">
        <v>2050401</v>
      </c>
      <c r="B51" s="126" t="s">
        <v>126</v>
      </c>
      <c r="C51" s="127">
        <f t="shared" si="18"/>
        <v>52.3714</v>
      </c>
      <c r="D51" s="127"/>
      <c r="E51" s="127">
        <v>52.3714</v>
      </c>
      <c r="F51" s="200"/>
      <c r="G51" s="200"/>
      <c r="H51" s="200"/>
      <c r="I51" s="203"/>
      <c r="J51" s="204"/>
      <c r="K51" s="203"/>
      <c r="L51" s="200"/>
      <c r="M51" s="200"/>
    </row>
    <row r="52" ht="14.25" spans="1:13">
      <c r="A52" s="65" t="s">
        <v>127</v>
      </c>
      <c r="B52" s="126" t="s">
        <v>128</v>
      </c>
      <c r="C52" s="127"/>
      <c r="D52" s="127"/>
      <c r="E52" s="127"/>
      <c r="F52" s="200"/>
      <c r="G52" s="200"/>
      <c r="H52" s="200"/>
      <c r="I52" s="203"/>
      <c r="J52" s="204"/>
      <c r="K52" s="203"/>
      <c r="L52" s="200"/>
      <c r="M52" s="200"/>
    </row>
    <row r="53" ht="14.25" spans="1:13">
      <c r="A53" s="62" t="s">
        <v>129</v>
      </c>
      <c r="B53" s="63" t="s">
        <v>130</v>
      </c>
      <c r="C53" s="188">
        <f>SUM(C54)</f>
        <v>1184.391048</v>
      </c>
      <c r="D53" s="136"/>
      <c r="E53" s="188">
        <f>SUM(E54)</f>
        <v>1184.391048</v>
      </c>
      <c r="F53" s="136">
        <f t="shared" ref="D53:M53" si="21">SUM(F54)</f>
        <v>0</v>
      </c>
      <c r="G53" s="136">
        <f t="shared" si="21"/>
        <v>0</v>
      </c>
      <c r="H53" s="136">
        <f t="shared" si="21"/>
        <v>0</v>
      </c>
      <c r="I53" s="136">
        <f t="shared" si="21"/>
        <v>0</v>
      </c>
      <c r="J53" s="136">
        <f t="shared" si="21"/>
        <v>0</v>
      </c>
      <c r="K53" s="136">
        <f t="shared" si="21"/>
        <v>0</v>
      </c>
      <c r="L53" s="136">
        <f t="shared" si="21"/>
        <v>0</v>
      </c>
      <c r="M53" s="136">
        <f t="shared" si="21"/>
        <v>0</v>
      </c>
    </row>
    <row r="54" ht="14.25" spans="1:13">
      <c r="A54" s="65" t="s">
        <v>131</v>
      </c>
      <c r="B54" s="126" t="s">
        <v>132</v>
      </c>
      <c r="C54" s="127">
        <f t="shared" ref="C54:C60" si="22">D54+E54+F54</f>
        <v>1184.391048</v>
      </c>
      <c r="D54" s="127"/>
      <c r="E54" s="127">
        <f>SUM(E55:E60)</f>
        <v>1184.391048</v>
      </c>
      <c r="F54" s="132">
        <f t="shared" ref="D54:M54" si="23">SUM(F55:F60)</f>
        <v>0</v>
      </c>
      <c r="G54" s="132">
        <f t="shared" si="23"/>
        <v>0</v>
      </c>
      <c r="H54" s="132">
        <f t="shared" si="23"/>
        <v>0</v>
      </c>
      <c r="I54" s="132">
        <f t="shared" si="23"/>
        <v>0</v>
      </c>
      <c r="J54" s="132">
        <f t="shared" si="23"/>
        <v>0</v>
      </c>
      <c r="K54" s="132">
        <f t="shared" si="23"/>
        <v>0</v>
      </c>
      <c r="L54" s="132">
        <f t="shared" si="23"/>
        <v>0</v>
      </c>
      <c r="M54" s="132">
        <f t="shared" si="23"/>
        <v>0</v>
      </c>
    </row>
    <row r="55" ht="14.25" spans="1:13">
      <c r="A55" s="65" t="s">
        <v>133</v>
      </c>
      <c r="B55" s="126" t="s">
        <v>134</v>
      </c>
      <c r="C55" s="127">
        <f t="shared" si="22"/>
        <v>394.09</v>
      </c>
      <c r="D55" s="127"/>
      <c r="E55" s="127">
        <v>394.09</v>
      </c>
      <c r="F55" s="200"/>
      <c r="G55" s="200"/>
      <c r="H55" s="200"/>
      <c r="I55" s="203"/>
      <c r="J55" s="204"/>
      <c r="K55" s="203"/>
      <c r="L55" s="200"/>
      <c r="M55" s="200"/>
    </row>
    <row r="56" ht="14.25" spans="1:13">
      <c r="A56" s="65" t="s">
        <v>135</v>
      </c>
      <c r="B56" s="126" t="s">
        <v>136</v>
      </c>
      <c r="C56" s="127"/>
      <c r="D56" s="127"/>
      <c r="E56" s="127"/>
      <c r="F56" s="200"/>
      <c r="G56" s="200"/>
      <c r="H56" s="200"/>
      <c r="I56" s="203"/>
      <c r="J56" s="204"/>
      <c r="K56" s="203"/>
      <c r="L56" s="200"/>
      <c r="M56" s="200"/>
    </row>
    <row r="57" ht="14.25" spans="1:13">
      <c r="A57" s="65">
        <v>2070108</v>
      </c>
      <c r="B57" s="126" t="s">
        <v>137</v>
      </c>
      <c r="C57" s="127"/>
      <c r="D57" s="127"/>
      <c r="E57" s="127"/>
      <c r="F57" s="200"/>
      <c r="G57" s="200"/>
      <c r="H57" s="200"/>
      <c r="I57" s="203"/>
      <c r="J57" s="204"/>
      <c r="K57" s="203"/>
      <c r="L57" s="200"/>
      <c r="M57" s="200"/>
    </row>
    <row r="58" ht="14.25" spans="1:13">
      <c r="A58" s="65">
        <v>2070109</v>
      </c>
      <c r="B58" s="126" t="s">
        <v>138</v>
      </c>
      <c r="C58" s="127"/>
      <c r="D58" s="127"/>
      <c r="E58" s="127"/>
      <c r="F58" s="200"/>
      <c r="G58" s="200"/>
      <c r="H58" s="200"/>
      <c r="I58" s="203"/>
      <c r="J58" s="204"/>
      <c r="K58" s="203"/>
      <c r="L58" s="200"/>
      <c r="M58" s="200"/>
    </row>
    <row r="59" ht="14.25" spans="1:13">
      <c r="A59" s="65">
        <v>2070112</v>
      </c>
      <c r="B59" s="126" t="s">
        <v>139</v>
      </c>
      <c r="C59" s="127">
        <f t="shared" si="22"/>
        <v>2.16</v>
      </c>
      <c r="D59" s="127"/>
      <c r="E59" s="127">
        <v>2.16</v>
      </c>
      <c r="F59" s="200"/>
      <c r="G59" s="200"/>
      <c r="H59" s="200"/>
      <c r="I59" s="203"/>
      <c r="J59" s="204"/>
      <c r="K59" s="203"/>
      <c r="L59" s="200"/>
      <c r="M59" s="200"/>
    </row>
    <row r="60" ht="14.25" spans="1:13">
      <c r="A60" s="65" t="s">
        <v>140</v>
      </c>
      <c r="B60" s="126" t="s">
        <v>141</v>
      </c>
      <c r="C60" s="127">
        <f t="shared" si="22"/>
        <v>788.141048</v>
      </c>
      <c r="D60" s="127"/>
      <c r="E60" s="127">
        <v>788.141048</v>
      </c>
      <c r="F60" s="200"/>
      <c r="G60" s="200"/>
      <c r="H60" s="200"/>
      <c r="I60" s="203"/>
      <c r="J60" s="204"/>
      <c r="K60" s="203"/>
      <c r="L60" s="200"/>
      <c r="M60" s="200"/>
    </row>
    <row r="61" ht="14.25" spans="1:13">
      <c r="A61" s="62" t="s">
        <v>142</v>
      </c>
      <c r="B61" s="63" t="s">
        <v>143</v>
      </c>
      <c r="C61" s="188">
        <f>SUM(C62,C67,C69,C71,C79,C83,C91,C94,C100,C104,C107,C109,C111,C114,C116)</f>
        <v>6228.89073</v>
      </c>
      <c r="D61" s="136"/>
      <c r="E61" s="188">
        <f>SUM(E62,E67,E69,E71,E79,E83,E91,E94,E100,E104,E107,E109,E111,E114,E116)</f>
        <v>6228.89073</v>
      </c>
      <c r="F61" s="136">
        <f t="shared" ref="D61:M61" si="24">SUM(F62,F67,F69,F71,F79,F83,F91,F94,F100,F104,F107,F109,F111,F114,F116)</f>
        <v>0</v>
      </c>
      <c r="G61" s="136">
        <f t="shared" si="24"/>
        <v>0</v>
      </c>
      <c r="H61" s="136">
        <f t="shared" si="24"/>
        <v>0</v>
      </c>
      <c r="I61" s="136">
        <f t="shared" si="24"/>
        <v>0</v>
      </c>
      <c r="J61" s="136">
        <f t="shared" si="24"/>
        <v>0</v>
      </c>
      <c r="K61" s="136">
        <f t="shared" si="24"/>
        <v>0</v>
      </c>
      <c r="L61" s="136">
        <f t="shared" si="24"/>
        <v>0</v>
      </c>
      <c r="M61" s="136">
        <f t="shared" si="24"/>
        <v>0</v>
      </c>
    </row>
    <row r="62" ht="14.25" spans="1:13">
      <c r="A62" s="65" t="s">
        <v>144</v>
      </c>
      <c r="B62" s="126" t="s">
        <v>145</v>
      </c>
      <c r="C62" s="127">
        <f>D62+E62+F62</f>
        <v>10</v>
      </c>
      <c r="D62" s="127"/>
      <c r="E62" s="127">
        <f>SUM(E63:E66)</f>
        <v>10</v>
      </c>
      <c r="F62" s="132">
        <f t="shared" ref="D62:M62" si="25">SUM(F63:F66)</f>
        <v>0</v>
      </c>
      <c r="G62" s="132">
        <f t="shared" si="25"/>
        <v>0</v>
      </c>
      <c r="H62" s="132">
        <f t="shared" si="25"/>
        <v>0</v>
      </c>
      <c r="I62" s="132">
        <f t="shared" si="25"/>
        <v>0</v>
      </c>
      <c r="J62" s="132">
        <f t="shared" si="25"/>
        <v>0</v>
      </c>
      <c r="K62" s="132">
        <f t="shared" si="25"/>
        <v>0</v>
      </c>
      <c r="L62" s="132">
        <f t="shared" si="25"/>
        <v>0</v>
      </c>
      <c r="M62" s="132">
        <f t="shared" si="25"/>
        <v>0</v>
      </c>
    </row>
    <row r="63" ht="14.25" spans="1:13">
      <c r="A63" s="65" t="s">
        <v>146</v>
      </c>
      <c r="B63" s="126" t="s">
        <v>147</v>
      </c>
      <c r="C63" s="127"/>
      <c r="D63" s="127"/>
      <c r="E63" s="127"/>
      <c r="F63" s="200"/>
      <c r="G63" s="200"/>
      <c r="H63" s="200"/>
      <c r="I63" s="203"/>
      <c r="J63" s="204"/>
      <c r="K63" s="203"/>
      <c r="L63" s="200"/>
      <c r="M63" s="200"/>
    </row>
    <row r="64" ht="14.25" spans="1:13">
      <c r="A64" s="65" t="s">
        <v>148</v>
      </c>
      <c r="B64" s="126" t="s">
        <v>149</v>
      </c>
      <c r="C64" s="127"/>
      <c r="D64" s="127"/>
      <c r="E64" s="127"/>
      <c r="F64" s="200"/>
      <c r="G64" s="200"/>
      <c r="H64" s="200"/>
      <c r="I64" s="203"/>
      <c r="J64" s="204"/>
      <c r="K64" s="203"/>
      <c r="L64" s="200"/>
      <c r="M64" s="200"/>
    </row>
    <row r="65" ht="14.25" spans="1:13">
      <c r="A65" s="65" t="s">
        <v>150</v>
      </c>
      <c r="B65" s="126" t="s">
        <v>151</v>
      </c>
      <c r="C65" s="127">
        <f>D65+E65+F65</f>
        <v>10</v>
      </c>
      <c r="D65" s="127"/>
      <c r="E65" s="127">
        <v>10</v>
      </c>
      <c r="F65" s="200"/>
      <c r="G65" s="200"/>
      <c r="H65" s="200"/>
      <c r="I65" s="203"/>
      <c r="J65" s="204"/>
      <c r="K65" s="203"/>
      <c r="L65" s="200"/>
      <c r="M65" s="200"/>
    </row>
    <row r="66" ht="14.25" spans="1:13">
      <c r="A66" s="65">
        <v>2080199</v>
      </c>
      <c r="B66" s="126" t="s">
        <v>152</v>
      </c>
      <c r="C66" s="127"/>
      <c r="D66" s="127"/>
      <c r="E66" s="127"/>
      <c r="F66" s="200"/>
      <c r="G66" s="200"/>
      <c r="H66" s="200"/>
      <c r="I66" s="203"/>
      <c r="J66" s="204"/>
      <c r="K66" s="203"/>
      <c r="L66" s="200"/>
      <c r="M66" s="200"/>
    </row>
    <row r="67" ht="14.25" spans="1:13">
      <c r="A67" s="65" t="s">
        <v>153</v>
      </c>
      <c r="B67" s="126" t="s">
        <v>154</v>
      </c>
      <c r="C67" s="127">
        <f t="shared" ref="C67:C74" si="26">D67+E67+F67</f>
        <v>120</v>
      </c>
      <c r="D67" s="127"/>
      <c r="E67" s="127">
        <f>SUM(E68)</f>
        <v>120</v>
      </c>
      <c r="F67" s="132">
        <f t="shared" ref="D67:M67" si="27">SUM(F68)</f>
        <v>0</v>
      </c>
      <c r="G67" s="132">
        <f t="shared" si="27"/>
        <v>0</v>
      </c>
      <c r="H67" s="132">
        <f t="shared" si="27"/>
        <v>0</v>
      </c>
      <c r="I67" s="132">
        <f t="shared" si="27"/>
        <v>0</v>
      </c>
      <c r="J67" s="132">
        <f t="shared" si="27"/>
        <v>0</v>
      </c>
      <c r="K67" s="132">
        <f t="shared" si="27"/>
        <v>0</v>
      </c>
      <c r="L67" s="132">
        <f t="shared" si="27"/>
        <v>0</v>
      </c>
      <c r="M67" s="132">
        <f t="shared" si="27"/>
        <v>0</v>
      </c>
    </row>
    <row r="68" ht="14.25" spans="1:13">
      <c r="A68" s="65" t="s">
        <v>155</v>
      </c>
      <c r="B68" s="126" t="s">
        <v>156</v>
      </c>
      <c r="C68" s="127">
        <f t="shared" si="26"/>
        <v>120</v>
      </c>
      <c r="D68" s="127"/>
      <c r="E68" s="127">
        <v>120</v>
      </c>
      <c r="F68" s="200"/>
      <c r="G68" s="200"/>
      <c r="H68" s="200"/>
      <c r="I68" s="203"/>
      <c r="J68" s="204"/>
      <c r="K68" s="203"/>
      <c r="L68" s="200"/>
      <c r="M68" s="200"/>
    </row>
    <row r="69" ht="14.25" spans="1:13">
      <c r="A69" s="65" t="s">
        <v>157</v>
      </c>
      <c r="B69" s="126" t="s">
        <v>158</v>
      </c>
      <c r="C69" s="127"/>
      <c r="D69" s="127"/>
      <c r="E69" s="127"/>
      <c r="F69" s="132">
        <f t="shared" ref="D69:M69" si="28">SUM(F70)</f>
        <v>0</v>
      </c>
      <c r="G69" s="132">
        <f t="shared" si="28"/>
        <v>0</v>
      </c>
      <c r="H69" s="132">
        <f t="shared" si="28"/>
        <v>0</v>
      </c>
      <c r="I69" s="132">
        <f t="shared" si="28"/>
        <v>0</v>
      </c>
      <c r="J69" s="132">
        <f t="shared" si="28"/>
        <v>0</v>
      </c>
      <c r="K69" s="132">
        <f t="shared" si="28"/>
        <v>0</v>
      </c>
      <c r="L69" s="132">
        <f t="shared" si="28"/>
        <v>0</v>
      </c>
      <c r="M69" s="132">
        <f t="shared" si="28"/>
        <v>0</v>
      </c>
    </row>
    <row r="70" ht="14.25" spans="1:13">
      <c r="A70" s="65" t="s">
        <v>159</v>
      </c>
      <c r="B70" s="126" t="s">
        <v>160</v>
      </c>
      <c r="C70" s="127"/>
      <c r="D70" s="127"/>
      <c r="E70" s="127"/>
      <c r="F70" s="200"/>
      <c r="G70" s="200"/>
      <c r="H70" s="200"/>
      <c r="I70" s="203"/>
      <c r="J70" s="204"/>
      <c r="K70" s="203"/>
      <c r="L70" s="200"/>
      <c r="M70" s="200"/>
    </row>
    <row r="71" ht="14.25" spans="1:13">
      <c r="A71" s="65" t="s">
        <v>161</v>
      </c>
      <c r="B71" s="126" t="s">
        <v>162</v>
      </c>
      <c r="C71" s="127">
        <f t="shared" si="26"/>
        <v>4871.85674</v>
      </c>
      <c r="D71" s="127"/>
      <c r="E71" s="127">
        <f>SUM(E72:E78)</f>
        <v>4871.85674</v>
      </c>
      <c r="F71" s="132">
        <f t="shared" ref="D71:M71" si="29">SUM(F73:F78)</f>
        <v>0</v>
      </c>
      <c r="G71" s="132">
        <f t="shared" si="29"/>
        <v>0</v>
      </c>
      <c r="H71" s="132">
        <f t="shared" si="29"/>
        <v>0</v>
      </c>
      <c r="I71" s="132">
        <f t="shared" si="29"/>
        <v>0</v>
      </c>
      <c r="J71" s="132">
        <f t="shared" si="29"/>
        <v>0</v>
      </c>
      <c r="K71" s="132">
        <f t="shared" si="29"/>
        <v>0</v>
      </c>
      <c r="L71" s="132">
        <f t="shared" si="29"/>
        <v>0</v>
      </c>
      <c r="M71" s="132">
        <f t="shared" si="29"/>
        <v>0</v>
      </c>
    </row>
    <row r="72" ht="14.25" spans="1:13">
      <c r="A72" s="65">
        <v>2080501</v>
      </c>
      <c r="B72" s="126" t="s">
        <v>163</v>
      </c>
      <c r="C72" s="127">
        <f t="shared" si="26"/>
        <v>244.382</v>
      </c>
      <c r="D72" s="127"/>
      <c r="E72" s="127">
        <v>244.382</v>
      </c>
      <c r="F72" s="132"/>
      <c r="G72" s="132"/>
      <c r="H72" s="132"/>
      <c r="I72" s="132"/>
      <c r="J72" s="132"/>
      <c r="K72" s="132"/>
      <c r="L72" s="132"/>
      <c r="M72" s="132"/>
    </row>
    <row r="73" ht="14.25" spans="1:13">
      <c r="A73" s="65">
        <v>2080502</v>
      </c>
      <c r="B73" s="126" t="s">
        <v>164</v>
      </c>
      <c r="C73" s="127">
        <f t="shared" si="26"/>
        <v>439.6896</v>
      </c>
      <c r="D73" s="127"/>
      <c r="E73" s="127">
        <v>439.6896</v>
      </c>
      <c r="F73" s="200"/>
      <c r="G73" s="200"/>
      <c r="H73" s="200"/>
      <c r="I73" s="203"/>
      <c r="J73" s="204"/>
      <c r="K73" s="203"/>
      <c r="L73" s="200"/>
      <c r="M73" s="200"/>
    </row>
    <row r="74" ht="14.25" spans="1:13">
      <c r="A74" s="65">
        <v>2080503</v>
      </c>
      <c r="B74" s="126" t="s">
        <v>165</v>
      </c>
      <c r="C74" s="127">
        <f t="shared" si="26"/>
        <v>9</v>
      </c>
      <c r="D74" s="127"/>
      <c r="E74" s="127">
        <v>9</v>
      </c>
      <c r="F74" s="200"/>
      <c r="G74" s="200"/>
      <c r="H74" s="200"/>
      <c r="I74" s="203"/>
      <c r="J74" s="204"/>
      <c r="K74" s="203"/>
      <c r="L74" s="200"/>
      <c r="M74" s="200"/>
    </row>
    <row r="75" ht="14.25" spans="1:13">
      <c r="A75" s="65" t="s">
        <v>166</v>
      </c>
      <c r="B75" s="126" t="s">
        <v>167</v>
      </c>
      <c r="C75" s="127"/>
      <c r="D75" s="127"/>
      <c r="E75" s="127"/>
      <c r="F75" s="200"/>
      <c r="G75" s="200"/>
      <c r="H75" s="200"/>
      <c r="I75" s="203"/>
      <c r="J75" s="204"/>
      <c r="K75" s="203"/>
      <c r="L75" s="200"/>
      <c r="M75" s="200"/>
    </row>
    <row r="76" ht="14.25" spans="1:13">
      <c r="A76" s="65" t="s">
        <v>168</v>
      </c>
      <c r="B76" s="126" t="s">
        <v>169</v>
      </c>
      <c r="C76" s="127">
        <f t="shared" ref="C76:C83" si="30">D76+E76+F76</f>
        <v>2853.337828</v>
      </c>
      <c r="D76" s="127"/>
      <c r="E76" s="127">
        <v>2853.337828</v>
      </c>
      <c r="F76" s="200"/>
      <c r="G76" s="200"/>
      <c r="H76" s="200"/>
      <c r="I76" s="203"/>
      <c r="J76" s="204"/>
      <c r="K76" s="203"/>
      <c r="L76" s="200"/>
      <c r="M76" s="200"/>
    </row>
    <row r="77" ht="14.25" spans="1:13">
      <c r="A77" s="65" t="s">
        <v>170</v>
      </c>
      <c r="B77" s="126" t="s">
        <v>171</v>
      </c>
      <c r="C77" s="127">
        <f t="shared" si="30"/>
        <v>1212.397712</v>
      </c>
      <c r="D77" s="127"/>
      <c r="E77" s="127">
        <v>1212.397712</v>
      </c>
      <c r="F77" s="200"/>
      <c r="G77" s="200"/>
      <c r="H77" s="200"/>
      <c r="I77" s="203"/>
      <c r="J77" s="204"/>
      <c r="K77" s="203"/>
      <c r="L77" s="200"/>
      <c r="M77" s="200"/>
    </row>
    <row r="78" ht="14.25" spans="1:13">
      <c r="A78" s="65" t="s">
        <v>172</v>
      </c>
      <c r="B78" s="126" t="s">
        <v>173</v>
      </c>
      <c r="C78" s="127">
        <f t="shared" si="30"/>
        <v>113.0496</v>
      </c>
      <c r="D78" s="127"/>
      <c r="E78" s="127">
        <v>113.0496</v>
      </c>
      <c r="F78" s="200"/>
      <c r="G78" s="200"/>
      <c r="H78" s="200"/>
      <c r="I78" s="203"/>
      <c r="J78" s="204"/>
      <c r="K78" s="203"/>
      <c r="L78" s="200"/>
      <c r="M78" s="200"/>
    </row>
    <row r="79" ht="14.25" spans="1:13">
      <c r="A79" s="65" t="s">
        <v>174</v>
      </c>
      <c r="B79" s="126" t="s">
        <v>175</v>
      </c>
      <c r="C79" s="127">
        <f t="shared" si="30"/>
        <v>144.02</v>
      </c>
      <c r="D79" s="127"/>
      <c r="E79" s="127">
        <f>SUM(E80:E82)</f>
        <v>144.02</v>
      </c>
      <c r="F79" s="132">
        <f t="shared" ref="D79:M79" si="31">SUM(F80:F82)</f>
        <v>0</v>
      </c>
      <c r="G79" s="132">
        <f t="shared" si="31"/>
        <v>0</v>
      </c>
      <c r="H79" s="132">
        <f t="shared" si="31"/>
        <v>0</v>
      </c>
      <c r="I79" s="132">
        <f t="shared" si="31"/>
        <v>0</v>
      </c>
      <c r="J79" s="132">
        <f t="shared" si="31"/>
        <v>0</v>
      </c>
      <c r="K79" s="132">
        <f t="shared" si="31"/>
        <v>0</v>
      </c>
      <c r="L79" s="132">
        <f t="shared" si="31"/>
        <v>0</v>
      </c>
      <c r="M79" s="132">
        <f t="shared" si="31"/>
        <v>0</v>
      </c>
    </row>
    <row r="80" ht="14.25" spans="1:13">
      <c r="A80" s="65">
        <v>2080702</v>
      </c>
      <c r="B80" s="126" t="s">
        <v>176</v>
      </c>
      <c r="C80" s="127">
        <f t="shared" si="30"/>
        <v>5</v>
      </c>
      <c r="D80" s="127"/>
      <c r="E80" s="127">
        <v>5</v>
      </c>
      <c r="F80" s="200"/>
      <c r="G80" s="200"/>
      <c r="H80" s="200"/>
      <c r="I80" s="203"/>
      <c r="J80" s="204"/>
      <c r="K80" s="203"/>
      <c r="L80" s="200"/>
      <c r="M80" s="200"/>
    </row>
    <row r="81" ht="14.25" spans="1:13">
      <c r="A81" s="65" t="s">
        <v>177</v>
      </c>
      <c r="B81" s="126" t="s">
        <v>178</v>
      </c>
      <c r="C81" s="127">
        <f t="shared" si="30"/>
        <v>56</v>
      </c>
      <c r="D81" s="127"/>
      <c r="E81" s="127">
        <v>56</v>
      </c>
      <c r="F81" s="200"/>
      <c r="G81" s="200"/>
      <c r="H81" s="200"/>
      <c r="I81" s="203"/>
      <c r="J81" s="204"/>
      <c r="K81" s="203"/>
      <c r="L81" s="200"/>
      <c r="M81" s="200"/>
    </row>
    <row r="82" ht="14.25" spans="1:13">
      <c r="A82" s="65" t="s">
        <v>179</v>
      </c>
      <c r="B82" s="126" t="s">
        <v>180</v>
      </c>
      <c r="C82" s="127">
        <f t="shared" si="30"/>
        <v>83.02</v>
      </c>
      <c r="D82" s="127"/>
      <c r="E82" s="127">
        <v>83.02</v>
      </c>
      <c r="F82" s="200"/>
      <c r="G82" s="200"/>
      <c r="H82" s="200"/>
      <c r="I82" s="203"/>
      <c r="J82" s="204"/>
      <c r="K82" s="203"/>
      <c r="L82" s="200"/>
      <c r="M82" s="200"/>
    </row>
    <row r="83" ht="14.25" spans="1:13">
      <c r="A83" s="65" t="s">
        <v>181</v>
      </c>
      <c r="B83" s="126" t="s">
        <v>182</v>
      </c>
      <c r="C83" s="127">
        <f t="shared" si="30"/>
        <v>258.7986</v>
      </c>
      <c r="D83" s="127"/>
      <c r="E83" s="127">
        <f>SUM(E84:E90)</f>
        <v>258.7986</v>
      </c>
      <c r="F83" s="132">
        <f t="shared" ref="D83:M83" si="32">SUM(F84:F90)</f>
        <v>0</v>
      </c>
      <c r="G83" s="132">
        <f t="shared" si="32"/>
        <v>0</v>
      </c>
      <c r="H83" s="132">
        <f t="shared" si="32"/>
        <v>0</v>
      </c>
      <c r="I83" s="132">
        <f t="shared" si="32"/>
        <v>0</v>
      </c>
      <c r="J83" s="132">
        <f t="shared" si="32"/>
        <v>0</v>
      </c>
      <c r="K83" s="132">
        <f t="shared" si="32"/>
        <v>0</v>
      </c>
      <c r="L83" s="132">
        <f t="shared" si="32"/>
        <v>0</v>
      </c>
      <c r="M83" s="132">
        <f t="shared" si="32"/>
        <v>0</v>
      </c>
    </row>
    <row r="84" ht="14.25" spans="1:13">
      <c r="A84" s="65" t="s">
        <v>183</v>
      </c>
      <c r="B84" s="126" t="s">
        <v>184</v>
      </c>
      <c r="C84" s="127"/>
      <c r="D84" s="127"/>
      <c r="E84" s="127"/>
      <c r="F84" s="200"/>
      <c r="G84" s="200"/>
      <c r="H84" s="200"/>
      <c r="I84" s="203"/>
      <c r="J84" s="204"/>
      <c r="K84" s="203"/>
      <c r="L84" s="200"/>
      <c r="M84" s="200"/>
    </row>
    <row r="85" ht="14.25" spans="1:13">
      <c r="A85" s="65" t="s">
        <v>185</v>
      </c>
      <c r="B85" s="126" t="s">
        <v>186</v>
      </c>
      <c r="C85" s="127"/>
      <c r="D85" s="127"/>
      <c r="E85" s="127"/>
      <c r="F85" s="200"/>
      <c r="G85" s="200"/>
      <c r="H85" s="200"/>
      <c r="I85" s="203"/>
      <c r="J85" s="204"/>
      <c r="K85" s="203"/>
      <c r="L85" s="200"/>
      <c r="M85" s="200"/>
    </row>
    <row r="86" ht="14.25" spans="1:13">
      <c r="A86" s="65" t="s">
        <v>187</v>
      </c>
      <c r="B86" s="126" t="s">
        <v>188</v>
      </c>
      <c r="C86" s="127"/>
      <c r="D86" s="127"/>
      <c r="E86" s="127"/>
      <c r="F86" s="200"/>
      <c r="G86" s="200"/>
      <c r="H86" s="200"/>
      <c r="I86" s="203"/>
      <c r="J86" s="204"/>
      <c r="K86" s="203"/>
      <c r="L86" s="200"/>
      <c r="M86" s="200"/>
    </row>
    <row r="87" ht="14.25" spans="1:13">
      <c r="A87" s="65" t="s">
        <v>189</v>
      </c>
      <c r="B87" s="126" t="s">
        <v>190</v>
      </c>
      <c r="C87" s="127">
        <f>D87+E87+F87</f>
        <v>209.1886</v>
      </c>
      <c r="D87" s="127"/>
      <c r="E87" s="127">
        <v>209.1886</v>
      </c>
      <c r="F87" s="200"/>
      <c r="G87" s="200"/>
      <c r="H87" s="200"/>
      <c r="I87" s="203"/>
      <c r="J87" s="204"/>
      <c r="K87" s="203"/>
      <c r="L87" s="200"/>
      <c r="M87" s="200"/>
    </row>
    <row r="88" ht="14.25" spans="1:13">
      <c r="A88" s="65" t="s">
        <v>191</v>
      </c>
      <c r="B88" s="126" t="s">
        <v>192</v>
      </c>
      <c r="C88" s="127">
        <f>D88+E88+F88</f>
        <v>0</v>
      </c>
      <c r="D88" s="127"/>
      <c r="E88" s="127"/>
      <c r="F88" s="200"/>
      <c r="G88" s="200"/>
      <c r="H88" s="200"/>
      <c r="I88" s="203"/>
      <c r="J88" s="204"/>
      <c r="K88" s="203"/>
      <c r="L88" s="200"/>
      <c r="M88" s="200"/>
    </row>
    <row r="89" ht="14.25" spans="1:13">
      <c r="A89" s="145" t="s">
        <v>193</v>
      </c>
      <c r="B89" s="129" t="s">
        <v>194</v>
      </c>
      <c r="C89" s="127"/>
      <c r="D89" s="127"/>
      <c r="E89" s="127"/>
      <c r="F89" s="200"/>
      <c r="G89" s="200"/>
      <c r="H89" s="200"/>
      <c r="I89" s="203"/>
      <c r="J89" s="204"/>
      <c r="K89" s="203"/>
      <c r="L89" s="200"/>
      <c r="M89" s="200"/>
    </row>
    <row r="90" ht="14.25" spans="1:13">
      <c r="A90" s="65" t="s">
        <v>195</v>
      </c>
      <c r="B90" s="126" t="s">
        <v>196</v>
      </c>
      <c r="C90" s="127">
        <f>D90+E90+F90</f>
        <v>49.61</v>
      </c>
      <c r="D90" s="127"/>
      <c r="E90" s="127">
        <v>49.61</v>
      </c>
      <c r="F90" s="200"/>
      <c r="G90" s="200"/>
      <c r="H90" s="200"/>
      <c r="I90" s="203"/>
      <c r="J90" s="204"/>
      <c r="K90" s="203"/>
      <c r="L90" s="200"/>
      <c r="M90" s="200"/>
    </row>
    <row r="91" ht="14.25" spans="1:13">
      <c r="A91" s="65" t="s">
        <v>197</v>
      </c>
      <c r="B91" s="126" t="s">
        <v>198</v>
      </c>
      <c r="C91" s="127">
        <f>D91+E91+F91</f>
        <v>0</v>
      </c>
      <c r="D91" s="127"/>
      <c r="E91" s="127">
        <f>SUM(E92:E93)</f>
        <v>0</v>
      </c>
      <c r="F91" s="132">
        <f t="shared" ref="D91:M91" si="33">SUM(F92:F93)</f>
        <v>0</v>
      </c>
      <c r="G91" s="132">
        <f t="shared" si="33"/>
        <v>0</v>
      </c>
      <c r="H91" s="132">
        <f t="shared" si="33"/>
        <v>0</v>
      </c>
      <c r="I91" s="132">
        <f t="shared" si="33"/>
        <v>0</v>
      </c>
      <c r="J91" s="132">
        <f t="shared" si="33"/>
        <v>0</v>
      </c>
      <c r="K91" s="132">
        <f t="shared" si="33"/>
        <v>0</v>
      </c>
      <c r="L91" s="132">
        <f t="shared" si="33"/>
        <v>0</v>
      </c>
      <c r="M91" s="132">
        <f t="shared" si="33"/>
        <v>0</v>
      </c>
    </row>
    <row r="92" ht="14.25" spans="1:13">
      <c r="A92" s="65" t="s">
        <v>199</v>
      </c>
      <c r="B92" s="132" t="s">
        <v>200</v>
      </c>
      <c r="C92" s="127">
        <f>D92+E92+F92</f>
        <v>0</v>
      </c>
      <c r="D92" s="127"/>
      <c r="E92" s="127"/>
      <c r="F92" s="200"/>
      <c r="G92" s="200"/>
      <c r="H92" s="200"/>
      <c r="I92" s="203"/>
      <c r="J92" s="204"/>
      <c r="K92" s="203"/>
      <c r="L92" s="200"/>
      <c r="M92" s="200"/>
    </row>
    <row r="93" ht="14.25" spans="1:13">
      <c r="A93" s="65">
        <v>2080999</v>
      </c>
      <c r="B93" s="126" t="s">
        <v>201</v>
      </c>
      <c r="C93" s="127"/>
      <c r="D93" s="127"/>
      <c r="E93" s="127"/>
      <c r="F93" s="200"/>
      <c r="G93" s="200"/>
      <c r="H93" s="200"/>
      <c r="I93" s="203"/>
      <c r="J93" s="204"/>
      <c r="K93" s="203"/>
      <c r="L93" s="200"/>
      <c r="M93" s="200"/>
    </row>
    <row r="94" ht="14.25" spans="1:13">
      <c r="A94" s="65" t="s">
        <v>202</v>
      </c>
      <c r="B94" s="126" t="s">
        <v>203</v>
      </c>
      <c r="C94" s="127">
        <f>D94+E94+F94</f>
        <v>82</v>
      </c>
      <c r="D94" s="127"/>
      <c r="E94" s="127">
        <f>SUM(E95:E99)</f>
        <v>82</v>
      </c>
      <c r="F94" s="132">
        <f t="shared" ref="D94:M94" si="34">SUM(F95:F99)</f>
        <v>0</v>
      </c>
      <c r="G94" s="132">
        <f t="shared" si="34"/>
        <v>0</v>
      </c>
      <c r="H94" s="132">
        <f t="shared" si="34"/>
        <v>0</v>
      </c>
      <c r="I94" s="132">
        <f t="shared" si="34"/>
        <v>0</v>
      </c>
      <c r="J94" s="132">
        <f t="shared" si="34"/>
        <v>0</v>
      </c>
      <c r="K94" s="132">
        <f t="shared" si="34"/>
        <v>0</v>
      </c>
      <c r="L94" s="132">
        <f t="shared" si="34"/>
        <v>0</v>
      </c>
      <c r="M94" s="132">
        <f t="shared" si="34"/>
        <v>0</v>
      </c>
    </row>
    <row r="95" ht="14.25" spans="1:13">
      <c r="A95" s="65" t="s">
        <v>204</v>
      </c>
      <c r="B95" s="126" t="s">
        <v>205</v>
      </c>
      <c r="C95" s="127"/>
      <c r="D95" s="127"/>
      <c r="E95" s="127"/>
      <c r="F95" s="200"/>
      <c r="G95" s="200"/>
      <c r="H95" s="200"/>
      <c r="I95" s="203"/>
      <c r="J95" s="204"/>
      <c r="K95" s="203"/>
      <c r="L95" s="200"/>
      <c r="M95" s="200"/>
    </row>
    <row r="96" ht="14.25" spans="1:13">
      <c r="A96" s="65" t="s">
        <v>206</v>
      </c>
      <c r="B96" s="126" t="s">
        <v>207</v>
      </c>
      <c r="C96" s="127">
        <f>D96+E96+F96</f>
        <v>82</v>
      </c>
      <c r="D96" s="127"/>
      <c r="E96" s="127">
        <v>82</v>
      </c>
      <c r="F96" s="200"/>
      <c r="G96" s="200"/>
      <c r="H96" s="200"/>
      <c r="I96" s="203"/>
      <c r="J96" s="204"/>
      <c r="K96" s="203"/>
      <c r="L96" s="200"/>
      <c r="M96" s="200"/>
    </row>
    <row r="97" ht="14.25" spans="1:13">
      <c r="A97" s="65">
        <v>2081004</v>
      </c>
      <c r="B97" s="126" t="s">
        <v>208</v>
      </c>
      <c r="C97" s="127">
        <f>D97+E97+F97</f>
        <v>0</v>
      </c>
      <c r="D97" s="127"/>
      <c r="E97" s="127"/>
      <c r="F97" s="200"/>
      <c r="G97" s="200"/>
      <c r="H97" s="200"/>
      <c r="I97" s="203"/>
      <c r="J97" s="204"/>
      <c r="K97" s="203"/>
      <c r="L97" s="200"/>
      <c r="M97" s="200"/>
    </row>
    <row r="98" ht="14.25" spans="1:13">
      <c r="A98" s="65" t="s">
        <v>209</v>
      </c>
      <c r="B98" s="126" t="s">
        <v>210</v>
      </c>
      <c r="C98" s="127"/>
      <c r="D98" s="127"/>
      <c r="E98" s="127"/>
      <c r="F98" s="200"/>
      <c r="G98" s="200"/>
      <c r="H98" s="200"/>
      <c r="I98" s="203"/>
      <c r="J98" s="204"/>
      <c r="K98" s="203"/>
      <c r="L98" s="200"/>
      <c r="M98" s="200"/>
    </row>
    <row r="99" ht="14.25" spans="1:13">
      <c r="A99" s="65" t="s">
        <v>211</v>
      </c>
      <c r="B99" s="126" t="s">
        <v>212</v>
      </c>
      <c r="C99" s="127"/>
      <c r="D99" s="127"/>
      <c r="E99" s="127"/>
      <c r="F99" s="200"/>
      <c r="G99" s="200"/>
      <c r="H99" s="200"/>
      <c r="I99" s="203"/>
      <c r="J99" s="204"/>
      <c r="K99" s="203"/>
      <c r="L99" s="200"/>
      <c r="M99" s="200"/>
    </row>
    <row r="100" ht="14.25" spans="1:13">
      <c r="A100" s="65" t="s">
        <v>213</v>
      </c>
      <c r="B100" s="126" t="s">
        <v>214</v>
      </c>
      <c r="C100" s="127">
        <f>D100+E100+F100</f>
        <v>390.69</v>
      </c>
      <c r="D100" s="127"/>
      <c r="E100" s="127">
        <f>SUM(E101:E103)</f>
        <v>390.69</v>
      </c>
      <c r="F100" s="132">
        <f t="shared" ref="D100:M100" si="35">SUM(F101:F103)</f>
        <v>0</v>
      </c>
      <c r="G100" s="132">
        <f t="shared" si="35"/>
        <v>0</v>
      </c>
      <c r="H100" s="132">
        <f t="shared" si="35"/>
        <v>0</v>
      </c>
      <c r="I100" s="132">
        <f t="shared" si="35"/>
        <v>0</v>
      </c>
      <c r="J100" s="132">
        <f t="shared" si="35"/>
        <v>0</v>
      </c>
      <c r="K100" s="132">
        <f t="shared" si="35"/>
        <v>0</v>
      </c>
      <c r="L100" s="132">
        <f t="shared" si="35"/>
        <v>0</v>
      </c>
      <c r="M100" s="132">
        <f t="shared" si="35"/>
        <v>0</v>
      </c>
    </row>
    <row r="101" ht="14.25" spans="1:13">
      <c r="A101" s="65" t="s">
        <v>215</v>
      </c>
      <c r="B101" s="126" t="s">
        <v>216</v>
      </c>
      <c r="C101" s="127">
        <f>D101+E101+F101</f>
        <v>1.2</v>
      </c>
      <c r="D101" s="127"/>
      <c r="E101" s="127">
        <v>1.2</v>
      </c>
      <c r="F101" s="200"/>
      <c r="G101" s="200"/>
      <c r="H101" s="200"/>
      <c r="I101" s="203"/>
      <c r="J101" s="204"/>
      <c r="K101" s="203"/>
      <c r="L101" s="200"/>
      <c r="M101" s="200"/>
    </row>
    <row r="102" ht="14.25" spans="1:13">
      <c r="A102" s="65" t="s">
        <v>217</v>
      </c>
      <c r="B102" s="126" t="s">
        <v>218</v>
      </c>
      <c r="C102" s="127">
        <f>D102+E102+F102</f>
        <v>80</v>
      </c>
      <c r="D102" s="127"/>
      <c r="E102" s="127">
        <v>80</v>
      </c>
      <c r="F102" s="200"/>
      <c r="G102" s="200"/>
      <c r="H102" s="200"/>
      <c r="I102" s="203"/>
      <c r="J102" s="204"/>
      <c r="K102" s="203"/>
      <c r="L102" s="200"/>
      <c r="M102" s="200"/>
    </row>
    <row r="103" ht="14.25" spans="1:13">
      <c r="A103" s="65" t="s">
        <v>219</v>
      </c>
      <c r="B103" s="126" t="s">
        <v>220</v>
      </c>
      <c r="C103" s="127">
        <f>D103+E103+F103</f>
        <v>309.49</v>
      </c>
      <c r="D103" s="127"/>
      <c r="E103" s="127">
        <v>309.49</v>
      </c>
      <c r="F103" s="200"/>
      <c r="G103" s="200"/>
      <c r="H103" s="200"/>
      <c r="I103" s="203"/>
      <c r="J103" s="204"/>
      <c r="K103" s="203"/>
      <c r="L103" s="200"/>
      <c r="M103" s="200"/>
    </row>
    <row r="104" ht="14.25" spans="1:13">
      <c r="A104" s="65" t="s">
        <v>221</v>
      </c>
      <c r="B104" s="126" t="s">
        <v>222</v>
      </c>
      <c r="C104" s="127">
        <f>D104+E104+F104</f>
        <v>25.82339</v>
      </c>
      <c r="D104" s="127"/>
      <c r="E104" s="127">
        <f>SUM(E105:E106)</f>
        <v>25.82339</v>
      </c>
      <c r="F104" s="132">
        <f t="shared" ref="D104:M104" si="36">SUM(F105:F106)</f>
        <v>0</v>
      </c>
      <c r="G104" s="132">
        <f t="shared" si="36"/>
        <v>0</v>
      </c>
      <c r="H104" s="132">
        <f t="shared" si="36"/>
        <v>0</v>
      </c>
      <c r="I104" s="132">
        <f t="shared" si="36"/>
        <v>0</v>
      </c>
      <c r="J104" s="132">
        <f t="shared" si="36"/>
        <v>0</v>
      </c>
      <c r="K104" s="132">
        <f t="shared" si="36"/>
        <v>0</v>
      </c>
      <c r="L104" s="132">
        <f t="shared" si="36"/>
        <v>0</v>
      </c>
      <c r="M104" s="132">
        <f t="shared" si="36"/>
        <v>0</v>
      </c>
    </row>
    <row r="105" ht="14.25" spans="1:13">
      <c r="A105" s="65" t="s">
        <v>223</v>
      </c>
      <c r="B105" s="126" t="s">
        <v>224</v>
      </c>
      <c r="C105" s="127"/>
      <c r="D105" s="127"/>
      <c r="E105" s="127"/>
      <c r="F105" s="200"/>
      <c r="G105" s="200"/>
      <c r="H105" s="200"/>
      <c r="I105" s="203"/>
      <c r="J105" s="204"/>
      <c r="K105" s="203"/>
      <c r="L105" s="200"/>
      <c r="M105" s="200"/>
    </row>
    <row r="106" ht="14.25" spans="1:13">
      <c r="A106" s="65" t="s">
        <v>225</v>
      </c>
      <c r="B106" s="126" t="s">
        <v>226</v>
      </c>
      <c r="C106" s="127">
        <f>D106+E106+F106</f>
        <v>25.82339</v>
      </c>
      <c r="D106" s="127"/>
      <c r="E106" s="127">
        <v>25.82339</v>
      </c>
      <c r="F106" s="200"/>
      <c r="G106" s="200"/>
      <c r="H106" s="200"/>
      <c r="I106" s="203"/>
      <c r="J106" s="204"/>
      <c r="K106" s="203"/>
      <c r="L106" s="200"/>
      <c r="M106" s="200"/>
    </row>
    <row r="107" ht="14.25" spans="1:13">
      <c r="A107" s="65">
        <v>20820</v>
      </c>
      <c r="B107" s="129" t="s">
        <v>227</v>
      </c>
      <c r="C107" s="127"/>
      <c r="D107" s="127"/>
      <c r="E107" s="127"/>
      <c r="F107" s="132">
        <f t="shared" ref="D107:M107" si="37">SUM(F108)</f>
        <v>0</v>
      </c>
      <c r="G107" s="132">
        <f t="shared" si="37"/>
        <v>0</v>
      </c>
      <c r="H107" s="132">
        <f t="shared" si="37"/>
        <v>0</v>
      </c>
      <c r="I107" s="132">
        <f t="shared" si="37"/>
        <v>0</v>
      </c>
      <c r="J107" s="132">
        <f t="shared" si="37"/>
        <v>0</v>
      </c>
      <c r="K107" s="132">
        <f t="shared" si="37"/>
        <v>0</v>
      </c>
      <c r="L107" s="132">
        <f t="shared" si="37"/>
        <v>0</v>
      </c>
      <c r="M107" s="132">
        <f t="shared" si="37"/>
        <v>0</v>
      </c>
    </row>
    <row r="108" ht="14.25" spans="1:13">
      <c r="A108" s="65">
        <v>2082001</v>
      </c>
      <c r="B108" s="129" t="s">
        <v>228</v>
      </c>
      <c r="C108" s="127"/>
      <c r="D108" s="127"/>
      <c r="E108" s="127"/>
      <c r="F108" s="200"/>
      <c r="G108" s="200"/>
      <c r="H108" s="200"/>
      <c r="I108" s="203"/>
      <c r="J108" s="204"/>
      <c r="K108" s="203"/>
      <c r="L108" s="200"/>
      <c r="M108" s="200"/>
    </row>
    <row r="109" ht="14.25" spans="1:13">
      <c r="A109" s="65" t="s">
        <v>229</v>
      </c>
      <c r="B109" s="126" t="s">
        <v>230</v>
      </c>
      <c r="C109" s="127"/>
      <c r="D109" s="127"/>
      <c r="E109" s="127"/>
      <c r="F109" s="132">
        <f t="shared" ref="D109:M109" si="38">SUM(F110)</f>
        <v>0</v>
      </c>
      <c r="G109" s="132">
        <f t="shared" si="38"/>
        <v>0</v>
      </c>
      <c r="H109" s="132">
        <f t="shared" si="38"/>
        <v>0</v>
      </c>
      <c r="I109" s="132">
        <f t="shared" si="38"/>
        <v>0</v>
      </c>
      <c r="J109" s="132">
        <f t="shared" si="38"/>
        <v>0</v>
      </c>
      <c r="K109" s="132">
        <f t="shared" si="38"/>
        <v>0</v>
      </c>
      <c r="L109" s="132">
        <f t="shared" si="38"/>
        <v>0</v>
      </c>
      <c r="M109" s="132">
        <f t="shared" si="38"/>
        <v>0</v>
      </c>
    </row>
    <row r="110" ht="14.25" spans="1:13">
      <c r="A110" s="65" t="s">
        <v>231</v>
      </c>
      <c r="B110" s="126" t="s">
        <v>232</v>
      </c>
      <c r="C110" s="127"/>
      <c r="D110" s="127"/>
      <c r="E110" s="127"/>
      <c r="F110" s="200"/>
      <c r="G110" s="200"/>
      <c r="H110" s="200"/>
      <c r="I110" s="203"/>
      <c r="J110" s="204"/>
      <c r="K110" s="203"/>
      <c r="L110" s="200"/>
      <c r="M110" s="200"/>
    </row>
    <row r="111" ht="14.25" spans="1:13">
      <c r="A111" s="65" t="s">
        <v>233</v>
      </c>
      <c r="B111" s="126" t="s">
        <v>234</v>
      </c>
      <c r="C111" s="127"/>
      <c r="D111" s="127"/>
      <c r="E111" s="127"/>
      <c r="F111" s="132">
        <f t="shared" ref="D111:M111" si="39">SUM(F112:F113)</f>
        <v>0</v>
      </c>
      <c r="G111" s="132">
        <f t="shared" si="39"/>
        <v>0</v>
      </c>
      <c r="H111" s="132">
        <f t="shared" si="39"/>
        <v>0</v>
      </c>
      <c r="I111" s="132">
        <f t="shared" si="39"/>
        <v>0</v>
      </c>
      <c r="J111" s="132">
        <f t="shared" si="39"/>
        <v>0</v>
      </c>
      <c r="K111" s="132">
        <f t="shared" si="39"/>
        <v>0</v>
      </c>
      <c r="L111" s="132">
        <f t="shared" si="39"/>
        <v>0</v>
      </c>
      <c r="M111" s="132">
        <f t="shared" si="39"/>
        <v>0</v>
      </c>
    </row>
    <row r="112" ht="14.25" spans="1:13">
      <c r="A112" s="65" t="s">
        <v>235</v>
      </c>
      <c r="B112" s="126" t="s">
        <v>236</v>
      </c>
      <c r="C112" s="127"/>
      <c r="D112" s="127"/>
      <c r="E112" s="127"/>
      <c r="F112" s="200"/>
      <c r="G112" s="200"/>
      <c r="H112" s="200"/>
      <c r="I112" s="203"/>
      <c r="J112" s="204"/>
      <c r="K112" s="203"/>
      <c r="L112" s="200"/>
      <c r="M112" s="200"/>
    </row>
    <row r="113" ht="14.25" spans="1:13">
      <c r="A113" s="65" t="s">
        <v>237</v>
      </c>
      <c r="B113" s="126" t="s">
        <v>238</v>
      </c>
      <c r="C113" s="127"/>
      <c r="D113" s="127"/>
      <c r="E113" s="127"/>
      <c r="F113" s="200"/>
      <c r="G113" s="200"/>
      <c r="H113" s="200"/>
      <c r="I113" s="203"/>
      <c r="J113" s="204"/>
      <c r="K113" s="203"/>
      <c r="L113" s="200"/>
      <c r="M113" s="200"/>
    </row>
    <row r="114" ht="14.25" spans="1:13">
      <c r="A114" s="65" t="s">
        <v>239</v>
      </c>
      <c r="B114" s="126" t="s">
        <v>240</v>
      </c>
      <c r="C114" s="127"/>
      <c r="D114" s="127"/>
      <c r="E114" s="127"/>
      <c r="F114" s="132">
        <f t="shared" ref="D114:M114" si="40">SUM(F115)</f>
        <v>0</v>
      </c>
      <c r="G114" s="132">
        <f t="shared" si="40"/>
        <v>0</v>
      </c>
      <c r="H114" s="132">
        <f t="shared" si="40"/>
        <v>0</v>
      </c>
      <c r="I114" s="132">
        <f t="shared" si="40"/>
        <v>0</v>
      </c>
      <c r="J114" s="132">
        <f t="shared" si="40"/>
        <v>0</v>
      </c>
      <c r="K114" s="132">
        <f t="shared" si="40"/>
        <v>0</v>
      </c>
      <c r="L114" s="132">
        <f t="shared" si="40"/>
        <v>0</v>
      </c>
      <c r="M114" s="132">
        <f t="shared" si="40"/>
        <v>0</v>
      </c>
    </row>
    <row r="115" ht="14.25" spans="1:13">
      <c r="A115" s="65" t="s">
        <v>241</v>
      </c>
      <c r="B115" s="126" t="s">
        <v>242</v>
      </c>
      <c r="C115" s="127"/>
      <c r="D115" s="127"/>
      <c r="E115" s="127"/>
      <c r="F115" s="200"/>
      <c r="G115" s="200"/>
      <c r="H115" s="200"/>
      <c r="I115" s="203"/>
      <c r="J115" s="204"/>
      <c r="K115" s="203"/>
      <c r="L115" s="200"/>
      <c r="M115" s="200"/>
    </row>
    <row r="116" ht="14.25" spans="1:13">
      <c r="A116" s="65" t="s">
        <v>243</v>
      </c>
      <c r="B116" s="126" t="s">
        <v>244</v>
      </c>
      <c r="C116" s="127">
        <f>D116+E116+F116</f>
        <v>325.702</v>
      </c>
      <c r="D116" s="127"/>
      <c r="E116" s="127">
        <f>SUM(E117)</f>
        <v>325.702</v>
      </c>
      <c r="F116" s="132">
        <f t="shared" ref="D116:M116" si="41">SUM(F117)</f>
        <v>0</v>
      </c>
      <c r="G116" s="132">
        <f t="shared" si="41"/>
        <v>0</v>
      </c>
      <c r="H116" s="132">
        <f t="shared" si="41"/>
        <v>0</v>
      </c>
      <c r="I116" s="132">
        <f t="shared" si="41"/>
        <v>0</v>
      </c>
      <c r="J116" s="132">
        <f t="shared" si="41"/>
        <v>0</v>
      </c>
      <c r="K116" s="132">
        <f t="shared" si="41"/>
        <v>0</v>
      </c>
      <c r="L116" s="132">
        <f t="shared" si="41"/>
        <v>0</v>
      </c>
      <c r="M116" s="132">
        <f t="shared" si="41"/>
        <v>0</v>
      </c>
    </row>
    <row r="117" ht="14.25" spans="1:13">
      <c r="A117" s="65">
        <v>2089999</v>
      </c>
      <c r="B117" s="126" t="s">
        <v>245</v>
      </c>
      <c r="C117" s="127">
        <f>D117+E117+F117</f>
        <v>325.702</v>
      </c>
      <c r="D117" s="127"/>
      <c r="E117" s="127">
        <v>325.702</v>
      </c>
      <c r="F117" s="200"/>
      <c r="G117" s="200"/>
      <c r="H117" s="200"/>
      <c r="I117" s="203"/>
      <c r="J117" s="204"/>
      <c r="K117" s="203"/>
      <c r="L117" s="200"/>
      <c r="M117" s="200"/>
    </row>
    <row r="118" ht="14.25" spans="1:13">
      <c r="A118" s="62" t="s">
        <v>246</v>
      </c>
      <c r="B118" s="63" t="s">
        <v>247</v>
      </c>
      <c r="C118" s="188">
        <f>SUM(C119,C121,C124,C127,C131,C133,C138,C140)</f>
        <v>25568.308298</v>
      </c>
      <c r="D118" s="136"/>
      <c r="E118" s="188">
        <f>SUM(E119,E121,E124,E127,E131,E133,E138,E140)</f>
        <v>25568.308298</v>
      </c>
      <c r="F118" s="136">
        <f t="shared" ref="D118:M118" si="42">SUM(F119,F121,F124,F127,F131,F133,F138,F140)</f>
        <v>0</v>
      </c>
      <c r="G118" s="136">
        <f t="shared" si="42"/>
        <v>0</v>
      </c>
      <c r="H118" s="136">
        <f t="shared" si="42"/>
        <v>0</v>
      </c>
      <c r="I118" s="136">
        <f t="shared" si="42"/>
        <v>0</v>
      </c>
      <c r="J118" s="136">
        <f t="shared" si="42"/>
        <v>0</v>
      </c>
      <c r="K118" s="136">
        <f t="shared" si="42"/>
        <v>0</v>
      </c>
      <c r="L118" s="136">
        <f t="shared" si="42"/>
        <v>0</v>
      </c>
      <c r="M118" s="136">
        <f t="shared" si="42"/>
        <v>0</v>
      </c>
    </row>
    <row r="119" ht="14.25" spans="1:13">
      <c r="A119" s="65" t="s">
        <v>248</v>
      </c>
      <c r="B119" s="126" t="s">
        <v>249</v>
      </c>
      <c r="C119" s="127">
        <f t="shared" ref="C119:C141" si="43">D119+E119+F119</f>
        <v>115.453</v>
      </c>
      <c r="D119" s="127"/>
      <c r="E119" s="127">
        <f>SUM(E120)</f>
        <v>115.453</v>
      </c>
      <c r="F119" s="132">
        <f t="shared" ref="D119:M119" si="44">SUM(F120)</f>
        <v>0</v>
      </c>
      <c r="G119" s="132">
        <f t="shared" si="44"/>
        <v>0</v>
      </c>
      <c r="H119" s="132">
        <f t="shared" si="44"/>
        <v>0</v>
      </c>
      <c r="I119" s="132">
        <f t="shared" si="44"/>
        <v>0</v>
      </c>
      <c r="J119" s="132">
        <f t="shared" si="44"/>
        <v>0</v>
      </c>
      <c r="K119" s="132">
        <f t="shared" si="44"/>
        <v>0</v>
      </c>
      <c r="L119" s="132">
        <f t="shared" si="44"/>
        <v>0</v>
      </c>
      <c r="M119" s="132">
        <f t="shared" si="44"/>
        <v>0</v>
      </c>
    </row>
    <row r="120" ht="14.25" spans="1:13">
      <c r="A120" s="65">
        <v>2100101</v>
      </c>
      <c r="B120" s="126" t="s">
        <v>250</v>
      </c>
      <c r="C120" s="127">
        <f t="shared" si="43"/>
        <v>115.453</v>
      </c>
      <c r="D120" s="127"/>
      <c r="E120" s="127">
        <v>115.453</v>
      </c>
      <c r="F120" s="200"/>
      <c r="G120" s="200"/>
      <c r="H120" s="200"/>
      <c r="I120" s="203"/>
      <c r="J120" s="204"/>
      <c r="K120" s="203"/>
      <c r="L120" s="200"/>
      <c r="M120" s="200"/>
    </row>
    <row r="121" ht="14.25" spans="1:13">
      <c r="A121" s="65" t="s">
        <v>251</v>
      </c>
      <c r="B121" s="126" t="s">
        <v>252</v>
      </c>
      <c r="C121" s="127">
        <f t="shared" si="43"/>
        <v>21003.3403</v>
      </c>
      <c r="D121" s="127"/>
      <c r="E121" s="127">
        <f>SUM(E122:E123)</f>
        <v>21003.3403</v>
      </c>
      <c r="F121" s="132">
        <f t="shared" ref="D121:M121" si="45">SUM(F122:F123)</f>
        <v>0</v>
      </c>
      <c r="G121" s="132">
        <f t="shared" si="45"/>
        <v>0</v>
      </c>
      <c r="H121" s="132">
        <f t="shared" si="45"/>
        <v>0</v>
      </c>
      <c r="I121" s="132">
        <f t="shared" si="45"/>
        <v>0</v>
      </c>
      <c r="J121" s="132">
        <f t="shared" si="45"/>
        <v>0</v>
      </c>
      <c r="K121" s="132">
        <f t="shared" si="45"/>
        <v>0</v>
      </c>
      <c r="L121" s="132">
        <f t="shared" si="45"/>
        <v>0</v>
      </c>
      <c r="M121" s="132">
        <f t="shared" si="45"/>
        <v>0</v>
      </c>
    </row>
    <row r="122" ht="14.25" spans="1:13">
      <c r="A122" s="65" t="s">
        <v>253</v>
      </c>
      <c r="B122" s="126" t="s">
        <v>254</v>
      </c>
      <c r="C122" s="127">
        <f t="shared" si="43"/>
        <v>19003.3403</v>
      </c>
      <c r="D122" s="127"/>
      <c r="E122" s="127">
        <v>19003.3403</v>
      </c>
      <c r="F122" s="200"/>
      <c r="G122" s="200"/>
      <c r="H122" s="200"/>
      <c r="I122" s="203"/>
      <c r="J122" s="204"/>
      <c r="K122" s="203"/>
      <c r="L122" s="200"/>
      <c r="M122" s="200"/>
    </row>
    <row r="123" ht="14.25" spans="1:13">
      <c r="A123" s="65">
        <v>2100399</v>
      </c>
      <c r="B123" s="126" t="s">
        <v>255</v>
      </c>
      <c r="C123" s="127">
        <f t="shared" si="43"/>
        <v>2000</v>
      </c>
      <c r="D123" s="127"/>
      <c r="E123" s="127">
        <v>2000</v>
      </c>
      <c r="F123" s="200"/>
      <c r="G123" s="200"/>
      <c r="H123" s="200"/>
      <c r="I123" s="203"/>
      <c r="J123" s="204"/>
      <c r="K123" s="203"/>
      <c r="L123" s="200"/>
      <c r="M123" s="200"/>
    </row>
    <row r="124" ht="14.25" spans="1:13">
      <c r="A124" s="65" t="s">
        <v>256</v>
      </c>
      <c r="B124" s="126" t="s">
        <v>257</v>
      </c>
      <c r="C124" s="127">
        <f t="shared" si="43"/>
        <v>1053.418</v>
      </c>
      <c r="D124" s="127"/>
      <c r="E124" s="127">
        <f>SUM(E125:E126)</f>
        <v>1053.418</v>
      </c>
      <c r="F124" s="132">
        <f t="shared" ref="D124:M124" si="46">SUM(F125:F126)</f>
        <v>0</v>
      </c>
      <c r="G124" s="132">
        <f t="shared" si="46"/>
        <v>0</v>
      </c>
      <c r="H124" s="132">
        <f t="shared" si="46"/>
        <v>0</v>
      </c>
      <c r="I124" s="132">
        <f t="shared" si="46"/>
        <v>0</v>
      </c>
      <c r="J124" s="132">
        <f t="shared" si="46"/>
        <v>0</v>
      </c>
      <c r="K124" s="132">
        <f t="shared" si="46"/>
        <v>0</v>
      </c>
      <c r="L124" s="132">
        <f t="shared" si="46"/>
        <v>0</v>
      </c>
      <c r="M124" s="132">
        <f t="shared" si="46"/>
        <v>0</v>
      </c>
    </row>
    <row r="125" ht="14.25" spans="1:13">
      <c r="A125" s="65" t="s">
        <v>258</v>
      </c>
      <c r="B125" s="126" t="s">
        <v>259</v>
      </c>
      <c r="C125" s="127">
        <f t="shared" si="43"/>
        <v>1053.418</v>
      </c>
      <c r="D125" s="127"/>
      <c r="E125" s="127">
        <v>1053.418</v>
      </c>
      <c r="F125" s="200"/>
      <c r="G125" s="200"/>
      <c r="H125" s="200"/>
      <c r="I125" s="203"/>
      <c r="J125" s="204"/>
      <c r="K125" s="203"/>
      <c r="L125" s="200"/>
      <c r="M125" s="200"/>
    </row>
    <row r="126" ht="14.25" spans="1:13">
      <c r="A126" s="65">
        <v>2100410</v>
      </c>
      <c r="B126" s="126" t="s">
        <v>260</v>
      </c>
      <c r="C126" s="127"/>
      <c r="D126" s="127"/>
      <c r="E126" s="127"/>
      <c r="F126" s="200"/>
      <c r="G126" s="200"/>
      <c r="H126" s="200"/>
      <c r="I126" s="203"/>
      <c r="J126" s="204"/>
      <c r="K126" s="203"/>
      <c r="L126" s="200"/>
      <c r="M126" s="200"/>
    </row>
    <row r="127" ht="14.25" spans="1:13">
      <c r="A127" s="65" t="s">
        <v>261</v>
      </c>
      <c r="B127" s="126" t="s">
        <v>262</v>
      </c>
      <c r="C127" s="127">
        <f t="shared" si="43"/>
        <v>298.492</v>
      </c>
      <c r="D127" s="127"/>
      <c r="E127" s="127">
        <f>SUM(E128:E130)</f>
        <v>298.492</v>
      </c>
      <c r="F127" s="132">
        <f t="shared" ref="D127:M127" si="47">SUM(F128:F130)</f>
        <v>0</v>
      </c>
      <c r="G127" s="132">
        <f t="shared" si="47"/>
        <v>0</v>
      </c>
      <c r="H127" s="132">
        <f t="shared" si="47"/>
        <v>0</v>
      </c>
      <c r="I127" s="132">
        <f t="shared" si="47"/>
        <v>0</v>
      </c>
      <c r="J127" s="132">
        <f t="shared" si="47"/>
        <v>0</v>
      </c>
      <c r="K127" s="132">
        <f t="shared" si="47"/>
        <v>0</v>
      </c>
      <c r="L127" s="132">
        <f t="shared" si="47"/>
        <v>0</v>
      </c>
      <c r="M127" s="132">
        <f t="shared" si="47"/>
        <v>0</v>
      </c>
    </row>
    <row r="128" ht="14.25" spans="1:13">
      <c r="A128" s="65" t="s">
        <v>263</v>
      </c>
      <c r="B128" s="126" t="s">
        <v>264</v>
      </c>
      <c r="C128" s="127"/>
      <c r="D128" s="127"/>
      <c r="E128" s="127"/>
      <c r="F128" s="200"/>
      <c r="G128" s="200"/>
      <c r="H128" s="200"/>
      <c r="I128" s="203"/>
      <c r="J128" s="204"/>
      <c r="K128" s="203"/>
      <c r="L128" s="200"/>
      <c r="M128" s="200"/>
    </row>
    <row r="129" ht="14.25" spans="1:13">
      <c r="A129" s="65" t="s">
        <v>265</v>
      </c>
      <c r="B129" s="126" t="s">
        <v>266</v>
      </c>
      <c r="C129" s="127">
        <f t="shared" si="43"/>
        <v>294.492</v>
      </c>
      <c r="D129" s="127"/>
      <c r="E129" s="127">
        <v>294.492</v>
      </c>
      <c r="F129" s="200"/>
      <c r="G129" s="200"/>
      <c r="H129" s="200"/>
      <c r="I129" s="203"/>
      <c r="J129" s="204"/>
      <c r="K129" s="203"/>
      <c r="L129" s="200"/>
      <c r="M129" s="200"/>
    </row>
    <row r="130" ht="14.25" spans="1:13">
      <c r="A130" s="65" t="s">
        <v>267</v>
      </c>
      <c r="B130" s="126" t="s">
        <v>268</v>
      </c>
      <c r="C130" s="127">
        <f t="shared" si="43"/>
        <v>4</v>
      </c>
      <c r="D130" s="127"/>
      <c r="E130" s="127">
        <v>4</v>
      </c>
      <c r="F130" s="200"/>
      <c r="G130" s="200"/>
      <c r="H130" s="200"/>
      <c r="I130" s="203"/>
      <c r="J130" s="204"/>
      <c r="K130" s="203"/>
      <c r="L130" s="200"/>
      <c r="M130" s="200"/>
    </row>
    <row r="131" ht="14.25" spans="1:13">
      <c r="A131" s="65" t="s">
        <v>269</v>
      </c>
      <c r="B131" s="126" t="s">
        <v>270</v>
      </c>
      <c r="C131" s="127"/>
      <c r="D131" s="127"/>
      <c r="E131" s="127"/>
      <c r="F131" s="132">
        <f t="shared" ref="D131:M131" si="48">SUM(F132)</f>
        <v>0</v>
      </c>
      <c r="G131" s="132">
        <f t="shared" si="48"/>
        <v>0</v>
      </c>
      <c r="H131" s="132">
        <f t="shared" si="48"/>
        <v>0</v>
      </c>
      <c r="I131" s="132">
        <f t="shared" si="48"/>
        <v>0</v>
      </c>
      <c r="J131" s="132">
        <f t="shared" si="48"/>
        <v>0</v>
      </c>
      <c r="K131" s="132">
        <f t="shared" si="48"/>
        <v>0</v>
      </c>
      <c r="L131" s="132">
        <f t="shared" si="48"/>
        <v>0</v>
      </c>
      <c r="M131" s="132">
        <f t="shared" si="48"/>
        <v>0</v>
      </c>
    </row>
    <row r="132" ht="14.25" spans="1:13">
      <c r="A132" s="65" t="s">
        <v>271</v>
      </c>
      <c r="B132" s="126" t="s">
        <v>272</v>
      </c>
      <c r="C132" s="127"/>
      <c r="D132" s="127"/>
      <c r="E132" s="127"/>
      <c r="F132" s="200"/>
      <c r="G132" s="200"/>
      <c r="H132" s="200"/>
      <c r="I132" s="203"/>
      <c r="J132" s="204"/>
      <c r="K132" s="203"/>
      <c r="L132" s="200"/>
      <c r="M132" s="200"/>
    </row>
    <row r="133" ht="14.25" spans="1:13">
      <c r="A133" s="65">
        <v>21011</v>
      </c>
      <c r="B133" s="126" t="s">
        <v>273</v>
      </c>
      <c r="C133" s="127">
        <f t="shared" si="43"/>
        <v>3032.604998</v>
      </c>
      <c r="D133" s="127"/>
      <c r="E133" s="127">
        <f>SUM(E134:E137)</f>
        <v>3032.604998</v>
      </c>
      <c r="F133" s="132">
        <f t="shared" ref="D133:M133" si="49">SUM(F134:F137)</f>
        <v>0</v>
      </c>
      <c r="G133" s="132">
        <f t="shared" si="49"/>
        <v>0</v>
      </c>
      <c r="H133" s="132">
        <f t="shared" si="49"/>
        <v>0</v>
      </c>
      <c r="I133" s="132">
        <f t="shared" si="49"/>
        <v>0</v>
      </c>
      <c r="J133" s="132">
        <f t="shared" si="49"/>
        <v>0</v>
      </c>
      <c r="K133" s="132">
        <f t="shared" si="49"/>
        <v>0</v>
      </c>
      <c r="L133" s="132">
        <f t="shared" si="49"/>
        <v>0</v>
      </c>
      <c r="M133" s="132">
        <f t="shared" si="49"/>
        <v>0</v>
      </c>
    </row>
    <row r="134" ht="14.25" spans="1:13">
      <c r="A134" s="65">
        <v>2101101</v>
      </c>
      <c r="B134" s="126" t="s">
        <v>274</v>
      </c>
      <c r="C134" s="127">
        <f t="shared" si="43"/>
        <v>300.56</v>
      </c>
      <c r="D134" s="127"/>
      <c r="E134" s="127">
        <v>300.56</v>
      </c>
      <c r="F134" s="200"/>
      <c r="G134" s="200"/>
      <c r="H134" s="200"/>
      <c r="I134" s="203"/>
      <c r="J134" s="204"/>
      <c r="K134" s="203"/>
      <c r="L134" s="200"/>
      <c r="M134" s="200"/>
    </row>
    <row r="135" ht="14.25" spans="1:13">
      <c r="A135" s="65">
        <v>2101102</v>
      </c>
      <c r="B135" s="126" t="s">
        <v>275</v>
      </c>
      <c r="C135" s="127">
        <f t="shared" si="43"/>
        <v>2212.198867</v>
      </c>
      <c r="D135" s="127"/>
      <c r="E135" s="127">
        <v>2212.198867</v>
      </c>
      <c r="F135" s="200"/>
      <c r="G135" s="200"/>
      <c r="H135" s="200"/>
      <c r="I135" s="203"/>
      <c r="J135" s="204"/>
      <c r="K135" s="203"/>
      <c r="L135" s="200"/>
      <c r="M135" s="200"/>
    </row>
    <row r="136" ht="14.25" spans="1:13">
      <c r="A136" s="65">
        <v>2101103</v>
      </c>
      <c r="B136" s="126" t="s">
        <v>276</v>
      </c>
      <c r="C136" s="127">
        <f t="shared" si="43"/>
        <v>519.846131</v>
      </c>
      <c r="D136" s="127"/>
      <c r="E136" s="127">
        <v>519.846131</v>
      </c>
      <c r="F136" s="200"/>
      <c r="G136" s="200"/>
      <c r="H136" s="200"/>
      <c r="I136" s="203"/>
      <c r="J136" s="204"/>
      <c r="K136" s="203"/>
      <c r="L136" s="200"/>
      <c r="M136" s="200"/>
    </row>
    <row r="137" ht="14.25" spans="1:13">
      <c r="A137" s="65">
        <v>2101109</v>
      </c>
      <c r="B137" s="126" t="s">
        <v>277</v>
      </c>
      <c r="C137" s="127"/>
      <c r="D137" s="127"/>
      <c r="E137" s="127"/>
      <c r="F137" s="200"/>
      <c r="G137" s="200"/>
      <c r="H137" s="200"/>
      <c r="I137" s="203"/>
      <c r="J137" s="204"/>
      <c r="K137" s="203"/>
      <c r="L137" s="200"/>
      <c r="M137" s="200"/>
    </row>
    <row r="138" ht="14.25" spans="1:13">
      <c r="A138" s="65" t="s">
        <v>278</v>
      </c>
      <c r="B138" s="126" t="s">
        <v>279</v>
      </c>
      <c r="C138" s="127">
        <f t="shared" si="43"/>
        <v>15</v>
      </c>
      <c r="D138" s="127"/>
      <c r="E138" s="127">
        <f>SUM(E139)</f>
        <v>15</v>
      </c>
      <c r="F138" s="132">
        <f t="shared" ref="D138:M138" si="50">SUM(F139)</f>
        <v>0</v>
      </c>
      <c r="G138" s="132">
        <f t="shared" si="50"/>
        <v>0</v>
      </c>
      <c r="H138" s="132">
        <f t="shared" si="50"/>
        <v>0</v>
      </c>
      <c r="I138" s="132">
        <f t="shared" si="50"/>
        <v>0</v>
      </c>
      <c r="J138" s="132">
        <f t="shared" si="50"/>
        <v>0</v>
      </c>
      <c r="K138" s="132">
        <f t="shared" si="50"/>
        <v>0</v>
      </c>
      <c r="L138" s="132">
        <f t="shared" si="50"/>
        <v>0</v>
      </c>
      <c r="M138" s="132">
        <f t="shared" si="50"/>
        <v>0</v>
      </c>
    </row>
    <row r="139" ht="14.25" spans="1:13">
      <c r="A139" s="65" t="s">
        <v>280</v>
      </c>
      <c r="B139" s="126" t="s">
        <v>281</v>
      </c>
      <c r="C139" s="127">
        <f t="shared" si="43"/>
        <v>15</v>
      </c>
      <c r="D139" s="127"/>
      <c r="E139" s="127">
        <v>15</v>
      </c>
      <c r="F139" s="200"/>
      <c r="G139" s="200"/>
      <c r="H139" s="200"/>
      <c r="I139" s="203"/>
      <c r="J139" s="204"/>
      <c r="K139" s="203"/>
      <c r="L139" s="200"/>
      <c r="M139" s="200"/>
    </row>
    <row r="140" ht="14.25" spans="1:13">
      <c r="A140" s="65">
        <v>21014</v>
      </c>
      <c r="B140" s="126" t="s">
        <v>282</v>
      </c>
      <c r="C140" s="127">
        <f t="shared" si="43"/>
        <v>50</v>
      </c>
      <c r="D140" s="127"/>
      <c r="E140" s="127">
        <f>SUM(E141)</f>
        <v>50</v>
      </c>
      <c r="F140" s="132">
        <f t="shared" ref="D140:M140" si="51">SUM(F141)</f>
        <v>0</v>
      </c>
      <c r="G140" s="132">
        <f t="shared" si="51"/>
        <v>0</v>
      </c>
      <c r="H140" s="132">
        <f t="shared" si="51"/>
        <v>0</v>
      </c>
      <c r="I140" s="132">
        <f t="shared" si="51"/>
        <v>0</v>
      </c>
      <c r="J140" s="132">
        <f t="shared" si="51"/>
        <v>0</v>
      </c>
      <c r="K140" s="132">
        <f t="shared" si="51"/>
        <v>0</v>
      </c>
      <c r="L140" s="132">
        <f t="shared" si="51"/>
        <v>0</v>
      </c>
      <c r="M140" s="132">
        <f t="shared" si="51"/>
        <v>0</v>
      </c>
    </row>
    <row r="141" ht="14.25" spans="1:13">
      <c r="A141" s="65" t="s">
        <v>283</v>
      </c>
      <c r="B141" s="126" t="s">
        <v>284</v>
      </c>
      <c r="C141" s="127">
        <f t="shared" si="43"/>
        <v>50</v>
      </c>
      <c r="D141" s="127"/>
      <c r="E141" s="127">
        <v>50</v>
      </c>
      <c r="F141" s="200"/>
      <c r="G141" s="200"/>
      <c r="H141" s="200"/>
      <c r="I141" s="203"/>
      <c r="J141" s="204"/>
      <c r="K141" s="203"/>
      <c r="L141" s="200"/>
      <c r="M141" s="200"/>
    </row>
    <row r="142" ht="14.25" spans="1:13">
      <c r="A142" s="62" t="s">
        <v>285</v>
      </c>
      <c r="B142" s="63" t="s">
        <v>286</v>
      </c>
      <c r="C142" s="188">
        <f>SUM(C143,C146,C150)</f>
        <v>2350.11</v>
      </c>
      <c r="D142" s="136"/>
      <c r="E142" s="188">
        <f>SUM(E143,E146,E150)</f>
        <v>2350.11</v>
      </c>
      <c r="F142" s="136">
        <f t="shared" ref="D142:M142" si="52">SUM(F143,F146,F150)</f>
        <v>0</v>
      </c>
      <c r="G142" s="136">
        <f t="shared" si="52"/>
        <v>0</v>
      </c>
      <c r="H142" s="136">
        <f t="shared" si="52"/>
        <v>0</v>
      </c>
      <c r="I142" s="136">
        <f t="shared" si="52"/>
        <v>0</v>
      </c>
      <c r="J142" s="136">
        <f t="shared" si="52"/>
        <v>0</v>
      </c>
      <c r="K142" s="136">
        <f t="shared" si="52"/>
        <v>0</v>
      </c>
      <c r="L142" s="136">
        <f t="shared" si="52"/>
        <v>0</v>
      </c>
      <c r="M142" s="136">
        <f t="shared" si="52"/>
        <v>0</v>
      </c>
    </row>
    <row r="143" ht="14.25" spans="1:13">
      <c r="A143" s="65" t="s">
        <v>287</v>
      </c>
      <c r="B143" s="126" t="s">
        <v>288</v>
      </c>
      <c r="C143" s="127">
        <f t="shared" ref="C143:C145" si="53">D143+E143+F143</f>
        <v>2350.11</v>
      </c>
      <c r="D143" s="127"/>
      <c r="E143" s="127">
        <f t="shared" ref="C143:M143" si="54">SUM(E144:E145)</f>
        <v>2350.11</v>
      </c>
      <c r="F143" s="132">
        <f t="shared" si="54"/>
        <v>0</v>
      </c>
      <c r="G143" s="132">
        <f t="shared" si="54"/>
        <v>0</v>
      </c>
      <c r="H143" s="132">
        <f t="shared" si="54"/>
        <v>0</v>
      </c>
      <c r="I143" s="132">
        <f t="shared" si="54"/>
        <v>0</v>
      </c>
      <c r="J143" s="132">
        <f t="shared" si="54"/>
        <v>0</v>
      </c>
      <c r="K143" s="132">
        <f t="shared" si="54"/>
        <v>0</v>
      </c>
      <c r="L143" s="132">
        <f t="shared" si="54"/>
        <v>0</v>
      </c>
      <c r="M143" s="132">
        <f t="shared" si="54"/>
        <v>0</v>
      </c>
    </row>
    <row r="144" ht="14.25" spans="1:13">
      <c r="A144" s="65" t="s">
        <v>289</v>
      </c>
      <c r="B144" s="126" t="s">
        <v>290</v>
      </c>
      <c r="C144" s="127">
        <f t="shared" si="53"/>
        <v>1068.11</v>
      </c>
      <c r="D144" s="127"/>
      <c r="E144" s="127">
        <v>1068.11</v>
      </c>
      <c r="F144" s="200"/>
      <c r="G144" s="200"/>
      <c r="H144" s="200"/>
      <c r="I144" s="203"/>
      <c r="J144" s="204"/>
      <c r="K144" s="203"/>
      <c r="L144" s="200"/>
      <c r="M144" s="200"/>
    </row>
    <row r="145" ht="14.25" spans="1:13">
      <c r="A145" s="65">
        <v>2110399</v>
      </c>
      <c r="B145" s="126" t="s">
        <v>291</v>
      </c>
      <c r="C145" s="127">
        <f t="shared" si="53"/>
        <v>1282</v>
      </c>
      <c r="D145" s="127"/>
      <c r="E145" s="127">
        <v>1282</v>
      </c>
      <c r="F145" s="200"/>
      <c r="G145" s="200"/>
      <c r="H145" s="200"/>
      <c r="I145" s="203"/>
      <c r="J145" s="204"/>
      <c r="K145" s="203"/>
      <c r="L145" s="200"/>
      <c r="M145" s="200"/>
    </row>
    <row r="146" ht="14.25" spans="1:13">
      <c r="A146" s="65" t="s">
        <v>292</v>
      </c>
      <c r="B146" s="126" t="s">
        <v>293</v>
      </c>
      <c r="C146" s="127"/>
      <c r="D146" s="127"/>
      <c r="E146" s="127"/>
      <c r="F146" s="132">
        <f t="shared" ref="D146:M146" si="55">SUM(F147:F149)</f>
        <v>0</v>
      </c>
      <c r="G146" s="132">
        <f t="shared" si="55"/>
        <v>0</v>
      </c>
      <c r="H146" s="132">
        <f t="shared" si="55"/>
        <v>0</v>
      </c>
      <c r="I146" s="132">
        <f t="shared" si="55"/>
        <v>0</v>
      </c>
      <c r="J146" s="132">
        <f t="shared" si="55"/>
        <v>0</v>
      </c>
      <c r="K146" s="132">
        <f t="shared" si="55"/>
        <v>0</v>
      </c>
      <c r="L146" s="132">
        <f t="shared" si="55"/>
        <v>0</v>
      </c>
      <c r="M146" s="132">
        <f t="shared" si="55"/>
        <v>0</v>
      </c>
    </row>
    <row r="147" ht="14.25" spans="1:13">
      <c r="A147" s="65" t="s">
        <v>294</v>
      </c>
      <c r="B147" s="126" t="s">
        <v>295</v>
      </c>
      <c r="C147" s="127"/>
      <c r="D147" s="127"/>
      <c r="E147" s="127"/>
      <c r="F147" s="200"/>
      <c r="G147" s="200"/>
      <c r="H147" s="200"/>
      <c r="I147" s="203"/>
      <c r="J147" s="204"/>
      <c r="K147" s="203"/>
      <c r="L147" s="200"/>
      <c r="M147" s="200"/>
    </row>
    <row r="148" ht="14.25" spans="1:13">
      <c r="A148" s="65">
        <v>2111002</v>
      </c>
      <c r="B148" s="126"/>
      <c r="C148" s="127"/>
      <c r="D148" s="127"/>
      <c r="E148" s="127"/>
      <c r="F148" s="200"/>
      <c r="G148" s="200"/>
      <c r="H148" s="200"/>
      <c r="I148" s="203"/>
      <c r="J148" s="204"/>
      <c r="K148" s="203"/>
      <c r="L148" s="200"/>
      <c r="M148" s="200"/>
    </row>
    <row r="149" ht="14.25" spans="1:13">
      <c r="A149" s="65" t="s">
        <v>296</v>
      </c>
      <c r="B149" s="126" t="s">
        <v>297</v>
      </c>
      <c r="C149" s="127"/>
      <c r="D149" s="127"/>
      <c r="E149" s="127"/>
      <c r="F149" s="200"/>
      <c r="G149" s="200"/>
      <c r="H149" s="200"/>
      <c r="I149" s="203"/>
      <c r="J149" s="204"/>
      <c r="K149" s="203"/>
      <c r="L149" s="200"/>
      <c r="M149" s="200"/>
    </row>
    <row r="150" ht="14.25" spans="1:13">
      <c r="A150" s="65">
        <v>21111</v>
      </c>
      <c r="B150" s="126" t="s">
        <v>298</v>
      </c>
      <c r="C150" s="127"/>
      <c r="D150" s="127"/>
      <c r="E150" s="127"/>
      <c r="F150" s="132">
        <f t="shared" ref="D150:M150" si="56">SUM(F151)</f>
        <v>0</v>
      </c>
      <c r="G150" s="132">
        <f t="shared" si="56"/>
        <v>0</v>
      </c>
      <c r="H150" s="132">
        <f t="shared" si="56"/>
        <v>0</v>
      </c>
      <c r="I150" s="132">
        <f t="shared" si="56"/>
        <v>0</v>
      </c>
      <c r="J150" s="132">
        <f t="shared" si="56"/>
        <v>0</v>
      </c>
      <c r="K150" s="132">
        <f t="shared" si="56"/>
        <v>0</v>
      </c>
      <c r="L150" s="132">
        <f t="shared" si="56"/>
        <v>0</v>
      </c>
      <c r="M150" s="132">
        <f t="shared" si="56"/>
        <v>0</v>
      </c>
    </row>
    <row r="151" ht="14.25" spans="1:13">
      <c r="A151" s="65">
        <v>2111199</v>
      </c>
      <c r="B151" s="126" t="s">
        <v>299</v>
      </c>
      <c r="C151" s="127"/>
      <c r="D151" s="127"/>
      <c r="E151" s="127"/>
      <c r="F151" s="200"/>
      <c r="G151" s="200"/>
      <c r="H151" s="200"/>
      <c r="I151" s="203"/>
      <c r="J151" s="204"/>
      <c r="K151" s="203"/>
      <c r="L151" s="200"/>
      <c r="M151" s="200"/>
    </row>
    <row r="152" ht="14.25" spans="1:13">
      <c r="A152" s="62" t="s">
        <v>300</v>
      </c>
      <c r="B152" s="63" t="s">
        <v>301</v>
      </c>
      <c r="C152" s="188">
        <f>SUM(C153,C156,C158,C160,C166)+C164+C162</f>
        <v>36589.324569</v>
      </c>
      <c r="D152" s="136"/>
      <c r="E152" s="188">
        <f>SUM(E153,E156,E158,E160,E166)</f>
        <v>33284.205719</v>
      </c>
      <c r="F152" s="136">
        <f>SUM(F153,F156,F158,F160,F166)+F162+F164</f>
        <v>3305.11885</v>
      </c>
      <c r="G152" s="136">
        <f t="shared" ref="D152:M152" si="57">SUM(G153,G156,G158,G160,G166)</f>
        <v>0</v>
      </c>
      <c r="H152" s="136">
        <f t="shared" si="57"/>
        <v>0</v>
      </c>
      <c r="I152" s="136">
        <f t="shared" si="57"/>
        <v>0</v>
      </c>
      <c r="J152" s="136">
        <f t="shared" si="57"/>
        <v>0</v>
      </c>
      <c r="K152" s="136">
        <f t="shared" si="57"/>
        <v>0</v>
      </c>
      <c r="L152" s="136">
        <f t="shared" si="57"/>
        <v>0</v>
      </c>
      <c r="M152" s="136">
        <f t="shared" si="57"/>
        <v>0</v>
      </c>
    </row>
    <row r="153" ht="14.25" spans="1:13">
      <c r="A153" s="65" t="s">
        <v>302</v>
      </c>
      <c r="B153" s="126" t="s">
        <v>303</v>
      </c>
      <c r="C153" s="127">
        <f t="shared" ref="C153:C167" si="58">D153+E153+F153</f>
        <v>23603.418719</v>
      </c>
      <c r="D153" s="127"/>
      <c r="E153" s="127">
        <f>SUM(E154:E155)</f>
        <v>23603.418719</v>
      </c>
      <c r="F153" s="132">
        <f t="shared" ref="D153:M153" si="59">SUM(F154:F155)</f>
        <v>0</v>
      </c>
      <c r="G153" s="132">
        <f t="shared" si="59"/>
        <v>0</v>
      </c>
      <c r="H153" s="132">
        <f t="shared" si="59"/>
        <v>0</v>
      </c>
      <c r="I153" s="132">
        <f t="shared" si="59"/>
        <v>0</v>
      </c>
      <c r="J153" s="132">
        <f t="shared" si="59"/>
        <v>0</v>
      </c>
      <c r="K153" s="132">
        <f t="shared" si="59"/>
        <v>0</v>
      </c>
      <c r="L153" s="132">
        <f t="shared" si="59"/>
        <v>0</v>
      </c>
      <c r="M153" s="132">
        <f t="shared" si="59"/>
        <v>0</v>
      </c>
    </row>
    <row r="154" ht="14.25" spans="1:13">
      <c r="A154" s="65" t="s">
        <v>304</v>
      </c>
      <c r="B154" s="126" t="s">
        <v>305</v>
      </c>
      <c r="C154" s="127">
        <f t="shared" si="58"/>
        <v>1016.642184</v>
      </c>
      <c r="D154" s="127"/>
      <c r="E154" s="127">
        <v>1016.642184</v>
      </c>
      <c r="F154" s="200"/>
      <c r="G154" s="200"/>
      <c r="H154" s="200"/>
      <c r="I154" s="203"/>
      <c r="J154" s="204"/>
      <c r="K154" s="203"/>
      <c r="L154" s="200"/>
      <c r="M154" s="200"/>
    </row>
    <row r="155" ht="14.25" spans="1:13">
      <c r="A155" s="65" t="s">
        <v>306</v>
      </c>
      <c r="B155" s="126" t="s">
        <v>307</v>
      </c>
      <c r="C155" s="127">
        <f t="shared" si="58"/>
        <v>22586.776535</v>
      </c>
      <c r="D155" s="127"/>
      <c r="E155" s="127">
        <v>22586.776535</v>
      </c>
      <c r="F155" s="200"/>
      <c r="G155" s="200"/>
      <c r="H155" s="200"/>
      <c r="I155" s="203"/>
      <c r="J155" s="204"/>
      <c r="K155" s="203"/>
      <c r="L155" s="200"/>
      <c r="M155" s="200"/>
    </row>
    <row r="156" ht="14.25" spans="1:13">
      <c r="A156" s="65" t="s">
        <v>308</v>
      </c>
      <c r="B156" s="126" t="s">
        <v>309</v>
      </c>
      <c r="C156" s="127"/>
      <c r="D156" s="127"/>
      <c r="E156" s="127"/>
      <c r="F156" s="200"/>
      <c r="G156" s="200"/>
      <c r="H156" s="200"/>
      <c r="I156" s="203"/>
      <c r="J156" s="204"/>
      <c r="K156" s="203"/>
      <c r="L156" s="200"/>
      <c r="M156" s="200"/>
    </row>
    <row r="157" ht="14.25" spans="1:13">
      <c r="A157" s="65" t="s">
        <v>310</v>
      </c>
      <c r="B157" s="126" t="s">
        <v>311</v>
      </c>
      <c r="C157" s="127"/>
      <c r="D157" s="127"/>
      <c r="E157" s="127"/>
      <c r="F157" s="200"/>
      <c r="G157" s="200"/>
      <c r="H157" s="200"/>
      <c r="I157" s="203"/>
      <c r="J157" s="204"/>
      <c r="K157" s="203"/>
      <c r="L157" s="200"/>
      <c r="M157" s="200"/>
    </row>
    <row r="158" ht="14.25" spans="1:13">
      <c r="A158" s="65" t="s">
        <v>312</v>
      </c>
      <c r="B158" s="126" t="s">
        <v>313</v>
      </c>
      <c r="C158" s="127">
        <f t="shared" si="58"/>
        <v>1223.469</v>
      </c>
      <c r="D158" s="127"/>
      <c r="E158" s="127">
        <f>SUM(E159)</f>
        <v>1223.469</v>
      </c>
      <c r="F158" s="132">
        <f t="shared" ref="D158:M158" si="60">SUM(F159)</f>
        <v>0</v>
      </c>
      <c r="G158" s="132">
        <f t="shared" si="60"/>
        <v>0</v>
      </c>
      <c r="H158" s="132">
        <f t="shared" si="60"/>
        <v>0</v>
      </c>
      <c r="I158" s="132">
        <f t="shared" si="60"/>
        <v>0</v>
      </c>
      <c r="J158" s="132">
        <f t="shared" si="60"/>
        <v>0</v>
      </c>
      <c r="K158" s="132">
        <f t="shared" si="60"/>
        <v>0</v>
      </c>
      <c r="L158" s="132">
        <f t="shared" si="60"/>
        <v>0</v>
      </c>
      <c r="M158" s="132">
        <f t="shared" si="60"/>
        <v>0</v>
      </c>
    </row>
    <row r="159" ht="14.25" spans="1:13">
      <c r="A159" s="65" t="s">
        <v>314</v>
      </c>
      <c r="B159" s="126" t="s">
        <v>315</v>
      </c>
      <c r="C159" s="127">
        <f t="shared" si="58"/>
        <v>1223.469</v>
      </c>
      <c r="D159" s="127"/>
      <c r="E159" s="127">
        <v>1223.469</v>
      </c>
      <c r="F159" s="200"/>
      <c r="G159" s="200"/>
      <c r="H159" s="200"/>
      <c r="I159" s="203"/>
      <c r="J159" s="204"/>
      <c r="K159" s="203"/>
      <c r="L159" s="200"/>
      <c r="M159" s="200"/>
    </row>
    <row r="160" ht="14.25" spans="1:13">
      <c r="A160" s="65" t="s">
        <v>316</v>
      </c>
      <c r="B160" s="126" t="s">
        <v>317</v>
      </c>
      <c r="C160" s="127">
        <f t="shared" si="58"/>
        <v>8457.318</v>
      </c>
      <c r="D160" s="127"/>
      <c r="E160" s="127">
        <f>SUM(E161)</f>
        <v>8457.318</v>
      </c>
      <c r="F160" s="132">
        <f t="shared" ref="D160:M160" si="61">SUM(F161)</f>
        <v>0</v>
      </c>
      <c r="G160" s="132">
        <f t="shared" si="61"/>
        <v>0</v>
      </c>
      <c r="H160" s="132">
        <f t="shared" si="61"/>
        <v>0</v>
      </c>
      <c r="I160" s="132">
        <f t="shared" si="61"/>
        <v>0</v>
      </c>
      <c r="J160" s="132">
        <f t="shared" si="61"/>
        <v>0</v>
      </c>
      <c r="K160" s="132">
        <f t="shared" si="61"/>
        <v>0</v>
      </c>
      <c r="L160" s="132">
        <f t="shared" si="61"/>
        <v>0</v>
      </c>
      <c r="M160" s="132">
        <f t="shared" si="61"/>
        <v>0</v>
      </c>
    </row>
    <row r="161" ht="14.25" spans="1:13">
      <c r="A161" s="65" t="s">
        <v>318</v>
      </c>
      <c r="B161" s="126" t="s">
        <v>319</v>
      </c>
      <c r="C161" s="127">
        <f t="shared" si="58"/>
        <v>8457.318</v>
      </c>
      <c r="D161" s="127"/>
      <c r="E161" s="127">
        <v>8457.318</v>
      </c>
      <c r="F161" s="200"/>
      <c r="G161" s="200"/>
      <c r="H161" s="200"/>
      <c r="I161" s="203"/>
      <c r="J161" s="204"/>
      <c r="K161" s="203"/>
      <c r="L161" s="200"/>
      <c r="M161" s="200"/>
    </row>
    <row r="162" ht="14.25" spans="1:13">
      <c r="A162" s="65">
        <v>21208</v>
      </c>
      <c r="B162" s="66" t="s">
        <v>320</v>
      </c>
      <c r="C162" s="127">
        <f t="shared" si="58"/>
        <v>2193.27885</v>
      </c>
      <c r="D162" s="127"/>
      <c r="E162" s="127"/>
      <c r="F162" s="127">
        <f>F163</f>
        <v>2193.27885</v>
      </c>
      <c r="G162" s="200"/>
      <c r="H162" s="200"/>
      <c r="I162" s="203"/>
      <c r="J162" s="204"/>
      <c r="K162" s="203"/>
      <c r="L162" s="200"/>
      <c r="M162" s="200"/>
    </row>
    <row r="163" ht="14.25" spans="1:13">
      <c r="A163" s="65">
        <v>2120804</v>
      </c>
      <c r="B163" s="66" t="s">
        <v>321</v>
      </c>
      <c r="C163" s="127">
        <f t="shared" si="58"/>
        <v>2193.27885</v>
      </c>
      <c r="D163" s="127"/>
      <c r="E163" s="127"/>
      <c r="F163" s="127">
        <v>2193.27885</v>
      </c>
      <c r="G163" s="200"/>
      <c r="H163" s="200"/>
      <c r="I163" s="203"/>
      <c r="J163" s="204"/>
      <c r="K163" s="203"/>
      <c r="L163" s="200"/>
      <c r="M163" s="200"/>
    </row>
    <row r="164" ht="14.25" spans="1:13">
      <c r="A164" s="65">
        <v>21213</v>
      </c>
      <c r="B164" s="66" t="s">
        <v>322</v>
      </c>
      <c r="C164" s="127">
        <f t="shared" si="58"/>
        <v>1111.84</v>
      </c>
      <c r="D164" s="127"/>
      <c r="E164" s="127"/>
      <c r="F164" s="127">
        <f>F165</f>
        <v>1111.84</v>
      </c>
      <c r="G164" s="200"/>
      <c r="H164" s="200"/>
      <c r="I164" s="203"/>
      <c r="J164" s="204"/>
      <c r="K164" s="203"/>
      <c r="L164" s="200"/>
      <c r="M164" s="200"/>
    </row>
    <row r="165" ht="14.25" spans="1:13">
      <c r="A165" s="65">
        <v>2121302</v>
      </c>
      <c r="B165" s="66" t="s">
        <v>323</v>
      </c>
      <c r="C165" s="127">
        <f t="shared" si="58"/>
        <v>1111.84</v>
      </c>
      <c r="D165" s="127"/>
      <c r="E165" s="127"/>
      <c r="F165" s="127">
        <v>1111.84</v>
      </c>
      <c r="G165" s="200"/>
      <c r="H165" s="200"/>
      <c r="I165" s="203"/>
      <c r="J165" s="204"/>
      <c r="K165" s="203"/>
      <c r="L165" s="200"/>
      <c r="M165" s="200"/>
    </row>
    <row r="166" ht="14.25" spans="1:13">
      <c r="A166" s="65" t="s">
        <v>324</v>
      </c>
      <c r="B166" s="126" t="s">
        <v>325</v>
      </c>
      <c r="C166" s="127"/>
      <c r="D166" s="127"/>
      <c r="E166" s="127"/>
      <c r="F166" s="132">
        <f t="shared" ref="D166:M166" si="62">SUM(F167)</f>
        <v>0</v>
      </c>
      <c r="G166" s="132">
        <f t="shared" si="62"/>
        <v>0</v>
      </c>
      <c r="H166" s="132">
        <f t="shared" si="62"/>
        <v>0</v>
      </c>
      <c r="I166" s="132">
        <f t="shared" si="62"/>
        <v>0</v>
      </c>
      <c r="J166" s="132">
        <f t="shared" si="62"/>
        <v>0</v>
      </c>
      <c r="K166" s="132">
        <f t="shared" si="62"/>
        <v>0</v>
      </c>
      <c r="L166" s="132">
        <f t="shared" si="62"/>
        <v>0</v>
      </c>
      <c r="M166" s="132">
        <f t="shared" si="62"/>
        <v>0</v>
      </c>
    </row>
    <row r="167" ht="14.25" spans="1:13">
      <c r="A167" s="65" t="s">
        <v>326</v>
      </c>
      <c r="B167" s="126" t="s">
        <v>327</v>
      </c>
      <c r="C167" s="127"/>
      <c r="D167" s="138"/>
      <c r="E167" s="127"/>
      <c r="F167" s="200"/>
      <c r="G167" s="200"/>
      <c r="H167" s="200"/>
      <c r="I167" s="203"/>
      <c r="J167" s="204"/>
      <c r="K167" s="203"/>
      <c r="L167" s="200"/>
      <c r="M167" s="200"/>
    </row>
    <row r="168" ht="14.25" spans="1:13">
      <c r="A168" s="62" t="s">
        <v>328</v>
      </c>
      <c r="B168" s="63" t="s">
        <v>329</v>
      </c>
      <c r="C168" s="188">
        <f>SUM(C169,C179,C183,C188,C190,C193)</f>
        <v>16206.569692</v>
      </c>
      <c r="D168" s="136"/>
      <c r="E168" s="188">
        <f>SUM(E169,E179,E183,E188,E190,E193)</f>
        <v>16206.569692</v>
      </c>
      <c r="F168" s="136">
        <f t="shared" ref="D168:M168" si="63">SUM(F169,F179,F183,F188,F190,F193)</f>
        <v>0</v>
      </c>
      <c r="G168" s="136">
        <f t="shared" si="63"/>
        <v>0</v>
      </c>
      <c r="H168" s="136">
        <f t="shared" si="63"/>
        <v>0</v>
      </c>
      <c r="I168" s="136">
        <f t="shared" si="63"/>
        <v>0</v>
      </c>
      <c r="J168" s="136">
        <f t="shared" si="63"/>
        <v>0</v>
      </c>
      <c r="K168" s="136">
        <f t="shared" si="63"/>
        <v>0</v>
      </c>
      <c r="L168" s="136">
        <f t="shared" si="63"/>
        <v>0</v>
      </c>
      <c r="M168" s="136">
        <f t="shared" si="63"/>
        <v>0</v>
      </c>
    </row>
    <row r="169" ht="14.25" spans="1:13">
      <c r="A169" s="65" t="s">
        <v>330</v>
      </c>
      <c r="B169" s="126" t="s">
        <v>331</v>
      </c>
      <c r="C169" s="127">
        <f t="shared" ref="C169:C194" si="64">D169+E169+F169</f>
        <v>5903.9204</v>
      </c>
      <c r="D169" s="127"/>
      <c r="E169" s="127">
        <f>SUM(E170:E178)</f>
        <v>5903.9204</v>
      </c>
      <c r="F169" s="132">
        <f t="shared" ref="D169:M169" si="65">SUM(F170:F178)</f>
        <v>0</v>
      </c>
      <c r="G169" s="132">
        <f t="shared" si="65"/>
        <v>0</v>
      </c>
      <c r="H169" s="132">
        <f t="shared" si="65"/>
        <v>0</v>
      </c>
      <c r="I169" s="132">
        <f t="shared" si="65"/>
        <v>0</v>
      </c>
      <c r="J169" s="132">
        <f t="shared" si="65"/>
        <v>0</v>
      </c>
      <c r="K169" s="132">
        <f t="shared" si="65"/>
        <v>0</v>
      </c>
      <c r="L169" s="132">
        <f t="shared" si="65"/>
        <v>0</v>
      </c>
      <c r="M169" s="132">
        <f t="shared" si="65"/>
        <v>0</v>
      </c>
    </row>
    <row r="170" ht="14.25" spans="1:13">
      <c r="A170" s="65" t="s">
        <v>332</v>
      </c>
      <c r="B170" s="126" t="s">
        <v>67</v>
      </c>
      <c r="C170" s="127">
        <f t="shared" si="64"/>
        <v>220.686</v>
      </c>
      <c r="D170" s="127"/>
      <c r="E170" s="127">
        <v>220.686</v>
      </c>
      <c r="F170" s="200"/>
      <c r="G170" s="200"/>
      <c r="H170" s="200"/>
      <c r="I170" s="203"/>
      <c r="J170" s="204"/>
      <c r="K170" s="203"/>
      <c r="L170" s="200"/>
      <c r="M170" s="200"/>
    </row>
    <row r="171" ht="14.25" spans="1:13">
      <c r="A171" s="65" t="s">
        <v>333</v>
      </c>
      <c r="B171" s="126" t="s">
        <v>334</v>
      </c>
      <c r="C171" s="127">
        <f t="shared" si="64"/>
        <v>0</v>
      </c>
      <c r="D171" s="127"/>
      <c r="E171" s="127"/>
      <c r="F171" s="200"/>
      <c r="G171" s="200"/>
      <c r="H171" s="200"/>
      <c r="I171" s="203"/>
      <c r="J171" s="204"/>
      <c r="K171" s="203"/>
      <c r="L171" s="200"/>
      <c r="M171" s="200"/>
    </row>
    <row r="172" ht="14.25" spans="1:13">
      <c r="A172" s="65" t="s">
        <v>335</v>
      </c>
      <c r="B172" s="126" t="s">
        <v>336</v>
      </c>
      <c r="C172" s="127">
        <f t="shared" si="64"/>
        <v>85</v>
      </c>
      <c r="D172" s="127"/>
      <c r="E172" s="127">
        <v>85</v>
      </c>
      <c r="F172" s="200"/>
      <c r="G172" s="200"/>
      <c r="H172" s="200"/>
      <c r="I172" s="203"/>
      <c r="J172" s="204"/>
      <c r="K172" s="203"/>
      <c r="L172" s="200"/>
      <c r="M172" s="200"/>
    </row>
    <row r="173" ht="14.25" spans="1:13">
      <c r="A173" s="65" t="s">
        <v>337</v>
      </c>
      <c r="B173" s="126" t="s">
        <v>338</v>
      </c>
      <c r="C173" s="127"/>
      <c r="D173" s="127"/>
      <c r="E173" s="127"/>
      <c r="F173" s="200"/>
      <c r="G173" s="200"/>
      <c r="H173" s="200"/>
      <c r="I173" s="203"/>
      <c r="J173" s="204"/>
      <c r="K173" s="203"/>
      <c r="L173" s="200"/>
      <c r="M173" s="200"/>
    </row>
    <row r="174" ht="14.25" spans="1:13">
      <c r="A174" s="65" t="s">
        <v>339</v>
      </c>
      <c r="B174" s="126" t="s">
        <v>340</v>
      </c>
      <c r="C174" s="127"/>
      <c r="D174" s="127"/>
      <c r="E174" s="127"/>
      <c r="F174" s="200"/>
      <c r="G174" s="200"/>
      <c r="H174" s="200"/>
      <c r="I174" s="203"/>
      <c r="J174" s="204"/>
      <c r="K174" s="203"/>
      <c r="L174" s="200"/>
      <c r="M174" s="200"/>
    </row>
    <row r="175" ht="14.25" spans="1:13">
      <c r="A175" s="65" t="s">
        <v>341</v>
      </c>
      <c r="B175" s="126" t="s">
        <v>342</v>
      </c>
      <c r="C175" s="127"/>
      <c r="D175" s="127"/>
      <c r="E175" s="127"/>
      <c r="F175" s="200"/>
      <c r="G175" s="200"/>
      <c r="H175" s="200"/>
      <c r="I175" s="203"/>
      <c r="J175" s="204"/>
      <c r="K175" s="203"/>
      <c r="L175" s="200"/>
      <c r="M175" s="200"/>
    </row>
    <row r="176" ht="14.25" spans="1:13">
      <c r="A176" s="65" t="s">
        <v>343</v>
      </c>
      <c r="B176" s="126" t="s">
        <v>344</v>
      </c>
      <c r="C176" s="127"/>
      <c r="D176" s="127"/>
      <c r="E176" s="127"/>
      <c r="F176" s="200"/>
      <c r="G176" s="200"/>
      <c r="H176" s="200"/>
      <c r="I176" s="203"/>
      <c r="J176" s="204"/>
      <c r="K176" s="203"/>
      <c r="L176" s="200"/>
      <c r="M176" s="200"/>
    </row>
    <row r="177" ht="14.25" spans="1:13">
      <c r="A177" s="65" t="s">
        <v>345</v>
      </c>
      <c r="B177" s="126" t="s">
        <v>346</v>
      </c>
      <c r="C177" s="127">
        <f t="shared" si="64"/>
        <v>552</v>
      </c>
      <c r="D177" s="127"/>
      <c r="E177" s="127">
        <v>552</v>
      </c>
      <c r="F177" s="200"/>
      <c r="G177" s="200"/>
      <c r="H177" s="200"/>
      <c r="I177" s="203"/>
      <c r="J177" s="204"/>
      <c r="K177" s="203"/>
      <c r="L177" s="200"/>
      <c r="M177" s="200"/>
    </row>
    <row r="178" ht="14.25" spans="1:13">
      <c r="A178" s="65" t="s">
        <v>347</v>
      </c>
      <c r="B178" s="126" t="s">
        <v>348</v>
      </c>
      <c r="C178" s="127">
        <f t="shared" si="64"/>
        <v>5046.2344</v>
      </c>
      <c r="D178" s="127"/>
      <c r="E178" s="127">
        <v>5046.2344</v>
      </c>
      <c r="F178" s="200"/>
      <c r="G178" s="200"/>
      <c r="H178" s="200"/>
      <c r="I178" s="203"/>
      <c r="J178" s="204"/>
      <c r="K178" s="203"/>
      <c r="L178" s="200"/>
      <c r="M178" s="200"/>
    </row>
    <row r="179" ht="14.25" spans="1:13">
      <c r="A179" s="65" t="s">
        <v>349</v>
      </c>
      <c r="B179" s="126" t="s">
        <v>350</v>
      </c>
      <c r="C179" s="127">
        <f t="shared" si="64"/>
        <v>6276.382892</v>
      </c>
      <c r="D179" s="127"/>
      <c r="E179" s="127">
        <f>SUM(E180:E182)</f>
        <v>6276.382892</v>
      </c>
      <c r="F179" s="132">
        <f t="shared" ref="D179:M179" si="66">SUM(F180:F182)</f>
        <v>0</v>
      </c>
      <c r="G179" s="132">
        <f t="shared" si="66"/>
        <v>0</v>
      </c>
      <c r="H179" s="132">
        <f t="shared" si="66"/>
        <v>0</v>
      </c>
      <c r="I179" s="132">
        <f t="shared" si="66"/>
        <v>0</v>
      </c>
      <c r="J179" s="132">
        <f t="shared" si="66"/>
        <v>0</v>
      </c>
      <c r="K179" s="132">
        <f t="shared" si="66"/>
        <v>0</v>
      </c>
      <c r="L179" s="132">
        <f t="shared" si="66"/>
        <v>0</v>
      </c>
      <c r="M179" s="132">
        <f t="shared" si="66"/>
        <v>0</v>
      </c>
    </row>
    <row r="180" ht="14.25" spans="1:13">
      <c r="A180" s="65" t="s">
        <v>351</v>
      </c>
      <c r="B180" s="126" t="s">
        <v>352</v>
      </c>
      <c r="C180" s="127">
        <f t="shared" si="64"/>
        <v>6227.382892</v>
      </c>
      <c r="D180" s="127"/>
      <c r="E180" s="127">
        <v>6227.382892</v>
      </c>
      <c r="F180" s="200"/>
      <c r="G180" s="200"/>
      <c r="H180" s="200"/>
      <c r="I180" s="203"/>
      <c r="J180" s="204"/>
      <c r="K180" s="203"/>
      <c r="L180" s="200"/>
      <c r="M180" s="200"/>
    </row>
    <row r="181" ht="14.25" spans="1:13">
      <c r="A181" s="65">
        <v>2130234</v>
      </c>
      <c r="B181" s="126" t="s">
        <v>353</v>
      </c>
      <c r="C181" s="127"/>
      <c r="D181" s="127"/>
      <c r="E181" s="127"/>
      <c r="F181" s="200"/>
      <c r="G181" s="200"/>
      <c r="H181" s="200"/>
      <c r="I181" s="203"/>
      <c r="J181" s="204"/>
      <c r="K181" s="203"/>
      <c r="L181" s="200"/>
      <c r="M181" s="200"/>
    </row>
    <row r="182" ht="14.25" spans="1:13">
      <c r="A182" s="65" t="s">
        <v>354</v>
      </c>
      <c r="B182" s="126" t="s">
        <v>355</v>
      </c>
      <c r="C182" s="127">
        <f t="shared" si="64"/>
        <v>49</v>
      </c>
      <c r="D182" s="127"/>
      <c r="E182" s="127">
        <v>49</v>
      </c>
      <c r="F182" s="200"/>
      <c r="G182" s="200"/>
      <c r="H182" s="200"/>
      <c r="I182" s="203"/>
      <c r="J182" s="204"/>
      <c r="K182" s="203"/>
      <c r="L182" s="200"/>
      <c r="M182" s="200"/>
    </row>
    <row r="183" ht="14.25" spans="1:13">
      <c r="A183" s="65" t="s">
        <v>356</v>
      </c>
      <c r="B183" s="126" t="s">
        <v>357</v>
      </c>
      <c r="C183" s="127">
        <f t="shared" si="64"/>
        <v>1626.2664</v>
      </c>
      <c r="D183" s="127"/>
      <c r="E183" s="127">
        <f>SUM(E184:E187)</f>
        <v>1626.2664</v>
      </c>
      <c r="F183" s="132">
        <f t="shared" ref="D183:M183" si="67">SUM(F184:F187)</f>
        <v>0</v>
      </c>
      <c r="G183" s="132">
        <f t="shared" si="67"/>
        <v>0</v>
      </c>
      <c r="H183" s="132">
        <f t="shared" si="67"/>
        <v>0</v>
      </c>
      <c r="I183" s="132">
        <f t="shared" si="67"/>
        <v>0</v>
      </c>
      <c r="J183" s="132">
        <f t="shared" si="67"/>
        <v>0</v>
      </c>
      <c r="K183" s="132">
        <f t="shared" si="67"/>
        <v>0</v>
      </c>
      <c r="L183" s="132">
        <f t="shared" si="67"/>
        <v>0</v>
      </c>
      <c r="M183" s="132">
        <f t="shared" si="67"/>
        <v>0</v>
      </c>
    </row>
    <row r="184" ht="14.25" spans="1:13">
      <c r="A184" s="65" t="s">
        <v>358</v>
      </c>
      <c r="B184" s="126" t="s">
        <v>134</v>
      </c>
      <c r="C184" s="127">
        <f t="shared" si="64"/>
        <v>291.085</v>
      </c>
      <c r="D184" s="127"/>
      <c r="E184" s="127">
        <v>291.085</v>
      </c>
      <c r="F184" s="200"/>
      <c r="G184" s="200"/>
      <c r="H184" s="200"/>
      <c r="I184" s="203"/>
      <c r="J184" s="204"/>
      <c r="K184" s="203"/>
      <c r="L184" s="200"/>
      <c r="M184" s="200"/>
    </row>
    <row r="185" ht="14.25" spans="1:13">
      <c r="A185" s="65" t="s">
        <v>359</v>
      </c>
      <c r="B185" s="126" t="s">
        <v>360</v>
      </c>
      <c r="C185" s="127"/>
      <c r="D185" s="127"/>
      <c r="E185" s="127"/>
      <c r="F185" s="200"/>
      <c r="G185" s="200"/>
      <c r="H185" s="200"/>
      <c r="I185" s="203"/>
      <c r="J185" s="204"/>
      <c r="K185" s="203"/>
      <c r="L185" s="200"/>
      <c r="M185" s="200"/>
    </row>
    <row r="186" ht="14.25" spans="1:13">
      <c r="A186" s="65" t="s">
        <v>361</v>
      </c>
      <c r="B186" s="126" t="s">
        <v>362</v>
      </c>
      <c r="C186" s="127">
        <f t="shared" si="64"/>
        <v>100.388</v>
      </c>
      <c r="D186" s="127"/>
      <c r="E186" s="127">
        <v>100.388</v>
      </c>
      <c r="F186" s="200"/>
      <c r="G186" s="200"/>
      <c r="H186" s="200"/>
      <c r="I186" s="203"/>
      <c r="J186" s="204"/>
      <c r="K186" s="203"/>
      <c r="L186" s="200"/>
      <c r="M186" s="200"/>
    </row>
    <row r="187" ht="14.25" spans="1:13">
      <c r="A187" s="65" t="s">
        <v>363</v>
      </c>
      <c r="B187" s="126" t="s">
        <v>364</v>
      </c>
      <c r="C187" s="127">
        <f t="shared" si="64"/>
        <v>1234.7934</v>
      </c>
      <c r="D187" s="127"/>
      <c r="E187" s="127">
        <v>1234.7934</v>
      </c>
      <c r="F187" s="200"/>
      <c r="G187" s="200"/>
      <c r="H187" s="200"/>
      <c r="I187" s="203"/>
      <c r="J187" s="204"/>
      <c r="K187" s="203"/>
      <c r="L187" s="200"/>
      <c r="M187" s="200"/>
    </row>
    <row r="188" ht="14.25" spans="1:13">
      <c r="A188" s="65" t="s">
        <v>365</v>
      </c>
      <c r="B188" s="126" t="s">
        <v>366</v>
      </c>
      <c r="C188" s="127"/>
      <c r="D188" s="127"/>
      <c r="E188" s="127"/>
      <c r="F188" s="132">
        <f t="shared" ref="D188:M188" si="68">SUM(F189)</f>
        <v>0</v>
      </c>
      <c r="G188" s="132">
        <f t="shared" si="68"/>
        <v>0</v>
      </c>
      <c r="H188" s="132">
        <f t="shared" si="68"/>
        <v>0</v>
      </c>
      <c r="I188" s="132">
        <f t="shared" si="68"/>
        <v>0</v>
      </c>
      <c r="J188" s="132">
        <f t="shared" si="68"/>
        <v>0</v>
      </c>
      <c r="K188" s="132">
        <f t="shared" si="68"/>
        <v>0</v>
      </c>
      <c r="L188" s="132">
        <f t="shared" si="68"/>
        <v>0</v>
      </c>
      <c r="M188" s="132">
        <f t="shared" si="68"/>
        <v>0</v>
      </c>
    </row>
    <row r="189" ht="14.25" spans="1:13">
      <c r="A189" s="65" t="s">
        <v>367</v>
      </c>
      <c r="B189" s="126" t="s">
        <v>368</v>
      </c>
      <c r="C189" s="127"/>
      <c r="D189" s="127"/>
      <c r="E189" s="127"/>
      <c r="F189" s="200"/>
      <c r="G189" s="200"/>
      <c r="H189" s="200"/>
      <c r="I189" s="203"/>
      <c r="J189" s="204"/>
      <c r="K189" s="203"/>
      <c r="L189" s="200"/>
      <c r="M189" s="200"/>
    </row>
    <row r="190" ht="14.25" spans="1:13">
      <c r="A190" s="65" t="s">
        <v>369</v>
      </c>
      <c r="B190" s="126" t="s">
        <v>370</v>
      </c>
      <c r="C190" s="127">
        <f t="shared" si="64"/>
        <v>2400</v>
      </c>
      <c r="D190" s="127"/>
      <c r="E190" s="127">
        <f>SUM(E191:E192)</f>
        <v>2400</v>
      </c>
      <c r="F190" s="132">
        <f t="shared" ref="D190:M190" si="69">SUM(F191:F192)</f>
        <v>0</v>
      </c>
      <c r="G190" s="132">
        <f t="shared" si="69"/>
        <v>0</v>
      </c>
      <c r="H190" s="132">
        <f t="shared" si="69"/>
        <v>0</v>
      </c>
      <c r="I190" s="132">
        <f t="shared" si="69"/>
        <v>0</v>
      </c>
      <c r="J190" s="132">
        <f t="shared" si="69"/>
        <v>0</v>
      </c>
      <c r="K190" s="132">
        <f t="shared" si="69"/>
        <v>0</v>
      </c>
      <c r="L190" s="132">
        <f t="shared" si="69"/>
        <v>0</v>
      </c>
      <c r="M190" s="132">
        <f t="shared" si="69"/>
        <v>0</v>
      </c>
    </row>
    <row r="191" ht="14.25" spans="1:13">
      <c r="A191" s="65" t="s">
        <v>371</v>
      </c>
      <c r="B191" s="126" t="s">
        <v>372</v>
      </c>
      <c r="C191" s="127">
        <f t="shared" si="64"/>
        <v>2400</v>
      </c>
      <c r="D191" s="127"/>
      <c r="E191" s="127">
        <v>2400</v>
      </c>
      <c r="F191" s="200"/>
      <c r="G191" s="200"/>
      <c r="H191" s="200"/>
      <c r="I191" s="203"/>
      <c r="J191" s="204"/>
      <c r="K191" s="203"/>
      <c r="L191" s="200"/>
      <c r="M191" s="200"/>
    </row>
    <row r="192" ht="14.25" spans="1:13">
      <c r="A192" s="65" t="s">
        <v>373</v>
      </c>
      <c r="B192" s="126" t="s">
        <v>374</v>
      </c>
      <c r="C192" s="127"/>
      <c r="D192" s="127"/>
      <c r="E192" s="127"/>
      <c r="F192" s="200"/>
      <c r="G192" s="200"/>
      <c r="H192" s="200"/>
      <c r="I192" s="203"/>
      <c r="J192" s="204"/>
      <c r="K192" s="203"/>
      <c r="L192" s="200"/>
      <c r="M192" s="200"/>
    </row>
    <row r="193" ht="14.25" spans="1:13">
      <c r="A193" s="65" t="s">
        <v>375</v>
      </c>
      <c r="B193" s="126" t="s">
        <v>376</v>
      </c>
      <c r="C193" s="127"/>
      <c r="D193" s="127"/>
      <c r="E193" s="127"/>
      <c r="F193" s="132">
        <f t="shared" ref="D193:M193" si="70">SUM(F194)</f>
        <v>0</v>
      </c>
      <c r="G193" s="132">
        <f t="shared" si="70"/>
        <v>0</v>
      </c>
      <c r="H193" s="132">
        <f t="shared" si="70"/>
        <v>0</v>
      </c>
      <c r="I193" s="132">
        <f t="shared" si="70"/>
        <v>0</v>
      </c>
      <c r="J193" s="132">
        <f t="shared" si="70"/>
        <v>0</v>
      </c>
      <c r="K193" s="132">
        <f t="shared" si="70"/>
        <v>0</v>
      </c>
      <c r="L193" s="132">
        <f t="shared" si="70"/>
        <v>0</v>
      </c>
      <c r="M193" s="132">
        <f t="shared" si="70"/>
        <v>0</v>
      </c>
    </row>
    <row r="194" ht="14.25" spans="1:13">
      <c r="A194" s="65" t="s">
        <v>377</v>
      </c>
      <c r="B194" s="126" t="s">
        <v>378</v>
      </c>
      <c r="C194" s="127"/>
      <c r="D194" s="127"/>
      <c r="E194" s="127"/>
      <c r="F194" s="200"/>
      <c r="G194" s="200"/>
      <c r="H194" s="200"/>
      <c r="I194" s="203"/>
      <c r="J194" s="204"/>
      <c r="K194" s="203"/>
      <c r="L194" s="200"/>
      <c r="M194" s="200"/>
    </row>
    <row r="195" ht="14.25" spans="1:13">
      <c r="A195" s="62">
        <v>214</v>
      </c>
      <c r="B195" s="63" t="s">
        <v>379</v>
      </c>
      <c r="C195" s="188">
        <f>SUM(C196)</f>
        <v>138.672</v>
      </c>
      <c r="D195" s="136"/>
      <c r="E195" s="188">
        <f>SUM(E196)</f>
        <v>138.672</v>
      </c>
      <c r="F195" s="136">
        <f t="shared" ref="D195:M195" si="71">SUM(F196)</f>
        <v>0</v>
      </c>
      <c r="G195" s="136">
        <f t="shared" si="71"/>
        <v>0</v>
      </c>
      <c r="H195" s="136">
        <f t="shared" si="71"/>
        <v>0</v>
      </c>
      <c r="I195" s="136">
        <f t="shared" si="71"/>
        <v>0</v>
      </c>
      <c r="J195" s="136">
        <f t="shared" si="71"/>
        <v>0</v>
      </c>
      <c r="K195" s="136">
        <f t="shared" si="71"/>
        <v>0</v>
      </c>
      <c r="L195" s="136">
        <f t="shared" si="71"/>
        <v>0</v>
      </c>
      <c r="M195" s="136">
        <f t="shared" si="71"/>
        <v>0</v>
      </c>
    </row>
    <row r="196" ht="14.25" spans="1:13">
      <c r="A196" s="65" t="s">
        <v>380</v>
      </c>
      <c r="B196" s="126" t="s">
        <v>381</v>
      </c>
      <c r="C196" s="127">
        <f>D196+E196+F196</f>
        <v>138.672</v>
      </c>
      <c r="D196" s="133"/>
      <c r="E196" s="127">
        <v>138.672</v>
      </c>
      <c r="F196" s="200"/>
      <c r="G196" s="200"/>
      <c r="H196" s="200"/>
      <c r="I196" s="203"/>
      <c r="J196" s="204"/>
      <c r="K196" s="203"/>
      <c r="L196" s="200"/>
      <c r="M196" s="200"/>
    </row>
    <row r="197" ht="14.25" spans="1:13">
      <c r="A197" s="62">
        <v>221</v>
      </c>
      <c r="B197" s="63" t="s">
        <v>382</v>
      </c>
      <c r="C197" s="188">
        <f>C198</f>
        <v>0</v>
      </c>
      <c r="D197" s="206"/>
      <c r="E197" s="188">
        <f>E198</f>
        <v>0</v>
      </c>
      <c r="F197" s="200"/>
      <c r="G197" s="200"/>
      <c r="H197" s="200"/>
      <c r="I197" s="203"/>
      <c r="J197" s="204"/>
      <c r="K197" s="203"/>
      <c r="L197" s="200"/>
      <c r="M197" s="200"/>
    </row>
    <row r="198" ht="14.25" spans="1:13">
      <c r="A198" s="65">
        <v>22102</v>
      </c>
      <c r="B198" s="126" t="s">
        <v>383</v>
      </c>
      <c r="C198" s="127">
        <f>C199</f>
        <v>0</v>
      </c>
      <c r="D198" s="127"/>
      <c r="E198" s="127">
        <f>E199</f>
        <v>0</v>
      </c>
      <c r="F198" s="200"/>
      <c r="G198" s="200"/>
      <c r="H198" s="200"/>
      <c r="I198" s="203"/>
      <c r="J198" s="204"/>
      <c r="K198" s="203"/>
      <c r="L198" s="200"/>
      <c r="M198" s="200"/>
    </row>
    <row r="199" ht="14.25" spans="1:13">
      <c r="A199" s="65">
        <v>2210203</v>
      </c>
      <c r="B199" s="126" t="s">
        <v>384</v>
      </c>
      <c r="C199" s="127">
        <f>D199+E199+F199</f>
        <v>0</v>
      </c>
      <c r="D199" s="127"/>
      <c r="E199" s="127"/>
      <c r="F199" s="200"/>
      <c r="G199" s="200"/>
      <c r="H199" s="200"/>
      <c r="I199" s="203"/>
      <c r="J199" s="204"/>
      <c r="K199" s="203"/>
      <c r="L199" s="200"/>
      <c r="M199" s="200"/>
    </row>
    <row r="200" ht="14.25" spans="1:13">
      <c r="A200" s="62">
        <v>224</v>
      </c>
      <c r="B200" s="63" t="s">
        <v>385</v>
      </c>
      <c r="C200" s="188">
        <f t="shared" ref="C200:C204" si="72">SUM(C201)</f>
        <v>1078.08696</v>
      </c>
      <c r="D200" s="136"/>
      <c r="E200" s="188">
        <f t="shared" ref="E200:E204" si="73">SUM(E201)</f>
        <v>1078.08696</v>
      </c>
      <c r="F200" s="136">
        <f t="shared" ref="F200:M200" si="74">SUM(F201)</f>
        <v>0</v>
      </c>
      <c r="G200" s="136">
        <f t="shared" si="74"/>
        <v>0</v>
      </c>
      <c r="H200" s="136">
        <f t="shared" si="74"/>
        <v>0</v>
      </c>
      <c r="I200" s="136">
        <f t="shared" si="74"/>
        <v>0</v>
      </c>
      <c r="J200" s="136">
        <f t="shared" si="74"/>
        <v>0</v>
      </c>
      <c r="K200" s="136">
        <f t="shared" si="74"/>
        <v>0</v>
      </c>
      <c r="L200" s="136">
        <f t="shared" si="74"/>
        <v>0</v>
      </c>
      <c r="M200" s="136">
        <f t="shared" si="74"/>
        <v>0</v>
      </c>
    </row>
    <row r="201" ht="14.25" spans="1:13">
      <c r="A201" s="65">
        <v>22401</v>
      </c>
      <c r="B201" s="126" t="s">
        <v>386</v>
      </c>
      <c r="C201" s="127">
        <f>D201+E201+F201</f>
        <v>1078.08696</v>
      </c>
      <c r="D201" s="127"/>
      <c r="E201" s="127">
        <f>SUM(E202:E202)</f>
        <v>1078.08696</v>
      </c>
      <c r="F201" s="132">
        <f t="shared" ref="D201:M201" si="75">SUM(F202:F202)</f>
        <v>0</v>
      </c>
      <c r="G201" s="132">
        <f t="shared" si="75"/>
        <v>0</v>
      </c>
      <c r="H201" s="132">
        <f t="shared" si="75"/>
        <v>0</v>
      </c>
      <c r="I201" s="132">
        <f t="shared" si="75"/>
        <v>0</v>
      </c>
      <c r="J201" s="132">
        <f t="shared" si="75"/>
        <v>0</v>
      </c>
      <c r="K201" s="132">
        <f t="shared" si="75"/>
        <v>0</v>
      </c>
      <c r="L201" s="132">
        <f t="shared" si="75"/>
        <v>0</v>
      </c>
      <c r="M201" s="132">
        <f t="shared" si="75"/>
        <v>0</v>
      </c>
    </row>
    <row r="202" ht="14.25" spans="1:13">
      <c r="A202" s="65">
        <v>2240106</v>
      </c>
      <c r="B202" s="126" t="s">
        <v>387</v>
      </c>
      <c r="C202" s="127">
        <f>D202+E202+F202</f>
        <v>1078.08696</v>
      </c>
      <c r="D202" s="127"/>
      <c r="E202" s="127">
        <v>1078.08696</v>
      </c>
      <c r="F202" s="200"/>
      <c r="G202" s="200"/>
      <c r="H202" s="200"/>
      <c r="I202" s="203"/>
      <c r="J202" s="204"/>
      <c r="K202" s="203"/>
      <c r="L202" s="200"/>
      <c r="M202" s="200"/>
    </row>
    <row r="203" ht="14.25" spans="1:13">
      <c r="A203" s="62" t="s">
        <v>388</v>
      </c>
      <c r="B203" s="63" t="s">
        <v>389</v>
      </c>
      <c r="C203" s="188">
        <f>SUM(C204)</f>
        <v>68.5</v>
      </c>
      <c r="D203" s="136"/>
      <c r="E203" s="188">
        <f>SUM(E204)</f>
        <v>68.5</v>
      </c>
      <c r="F203" s="136">
        <f t="shared" ref="D203:M203" si="76">SUM(F204)</f>
        <v>0</v>
      </c>
      <c r="G203" s="136">
        <f t="shared" si="76"/>
        <v>0</v>
      </c>
      <c r="H203" s="136">
        <f t="shared" si="76"/>
        <v>0</v>
      </c>
      <c r="I203" s="136">
        <f t="shared" si="76"/>
        <v>0</v>
      </c>
      <c r="J203" s="136">
        <f t="shared" si="76"/>
        <v>0</v>
      </c>
      <c r="K203" s="136">
        <f t="shared" si="76"/>
        <v>0</v>
      </c>
      <c r="L203" s="136">
        <f t="shared" si="76"/>
        <v>0</v>
      </c>
      <c r="M203" s="136">
        <f t="shared" si="76"/>
        <v>0</v>
      </c>
    </row>
    <row r="204" ht="14.25" spans="1:13">
      <c r="A204" s="65" t="s">
        <v>390</v>
      </c>
      <c r="B204" s="126" t="s">
        <v>391</v>
      </c>
      <c r="C204" s="127">
        <f>D204+E204+F204</f>
        <v>68.5</v>
      </c>
      <c r="D204" s="132"/>
      <c r="E204" s="127">
        <f>SUM(E205)</f>
        <v>68.5</v>
      </c>
      <c r="F204" s="132">
        <f t="shared" ref="D204:M204" si="77">SUM(F205)</f>
        <v>0</v>
      </c>
      <c r="G204" s="132">
        <f t="shared" si="77"/>
        <v>0</v>
      </c>
      <c r="H204" s="132">
        <f t="shared" si="77"/>
        <v>0</v>
      </c>
      <c r="I204" s="132">
        <f t="shared" si="77"/>
        <v>0</v>
      </c>
      <c r="J204" s="132">
        <f t="shared" si="77"/>
        <v>0</v>
      </c>
      <c r="K204" s="132">
        <f t="shared" si="77"/>
        <v>0</v>
      </c>
      <c r="L204" s="132">
        <f t="shared" si="77"/>
        <v>0</v>
      </c>
      <c r="M204" s="132">
        <f t="shared" si="77"/>
        <v>0</v>
      </c>
    </row>
    <row r="205" ht="14.25" spans="1:13">
      <c r="A205" s="65">
        <v>2299999</v>
      </c>
      <c r="B205" s="126" t="s">
        <v>392</v>
      </c>
      <c r="C205" s="127">
        <f>D205+E205+F205</f>
        <v>68.5</v>
      </c>
      <c r="D205" s="133"/>
      <c r="E205" s="127">
        <v>68.5</v>
      </c>
      <c r="F205" s="200"/>
      <c r="G205" s="200"/>
      <c r="H205" s="200"/>
      <c r="I205" s="203"/>
      <c r="J205" s="204"/>
      <c r="K205" s="203"/>
      <c r="L205" s="200"/>
      <c r="M205" s="200"/>
    </row>
    <row r="206" ht="14.25" spans="1:13">
      <c r="A206" s="62"/>
      <c r="B206" s="190"/>
      <c r="C206" s="136"/>
      <c r="D206" s="136"/>
      <c r="E206" s="137"/>
      <c r="F206" s="200"/>
      <c r="G206" s="200"/>
      <c r="H206" s="200"/>
      <c r="I206" s="203"/>
      <c r="J206" s="204"/>
      <c r="K206" s="203"/>
      <c r="L206" s="200"/>
      <c r="M206" s="200"/>
    </row>
    <row r="207" ht="14.25" spans="1:13">
      <c r="A207" s="207" t="s">
        <v>393</v>
      </c>
      <c r="B207" s="207"/>
      <c r="C207" s="193">
        <f>SUM(C5+C34+C44+C53+C61+C118+C142+C152+C168+C195+C200+C203)+C197</f>
        <v>118060.036972</v>
      </c>
      <c r="D207" s="193">
        <f>SUM(D5+D34+D44+D53+D61+D118+D142+D152+D168+D195+D200+D203)+D197</f>
        <v>0</v>
      </c>
      <c r="E207" s="193">
        <f>SUM(E5+E34+E44+E53+E61+E118+E142+E152+E168+E195+E200+E203)+E197</f>
        <v>114754.918122</v>
      </c>
      <c r="F207" s="193">
        <f t="shared" ref="D207:M207" si="78">SUM(F5+F34+F44+F53+F61+F118+F142+F152+F168+F195+F200+F203)</f>
        <v>3305.11885</v>
      </c>
      <c r="G207" s="193">
        <f t="shared" si="78"/>
        <v>0</v>
      </c>
      <c r="H207" s="193">
        <f t="shared" si="78"/>
        <v>0</v>
      </c>
      <c r="I207" s="193">
        <f t="shared" si="78"/>
        <v>0</v>
      </c>
      <c r="J207" s="193">
        <f t="shared" si="78"/>
        <v>0</v>
      </c>
      <c r="K207" s="193">
        <f t="shared" si="78"/>
        <v>0</v>
      </c>
      <c r="L207" s="193">
        <f t="shared" si="78"/>
        <v>0</v>
      </c>
      <c r="M207" s="193">
        <f t="shared" si="78"/>
        <v>0</v>
      </c>
    </row>
  </sheetData>
  <mergeCells count="13">
    <mergeCell ref="A1:M1"/>
    <mergeCell ref="A3:B3"/>
    <mergeCell ref="G3:H3"/>
    <mergeCell ref="A207:B207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printOptions horizontalCentered="1"/>
  <pageMargins left="0.707638888888889" right="0.707638888888889" top="0.432638888888889" bottom="0.354166666666667" header="0.313888888888889" footer="0.313888888888889"/>
  <pageSetup paperSize="9" scale="80" orientation="landscape" horizontalDpi="600"/>
  <headerFooter alignWithMargins="0"/>
  <ignoredErrors>
    <ignoredError sqref="F1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opLeftCell="A182" workbookViewId="0">
      <selection activeCell="E164" sqref="E164"/>
    </sheetView>
  </sheetViews>
  <sheetFormatPr defaultColWidth="9" defaultRowHeight="13.5"/>
  <cols>
    <col min="1" max="1" width="13" customWidth="1"/>
    <col min="2" max="2" width="38.125" customWidth="1"/>
    <col min="3" max="3" width="14.125" customWidth="1"/>
    <col min="4" max="4" width="15.375" style="175" customWidth="1"/>
    <col min="5" max="5" width="14.5" style="175" customWidth="1"/>
    <col min="6" max="6" width="14.5" customWidth="1"/>
    <col min="7" max="7" width="15.875" customWidth="1"/>
    <col min="8" max="8" width="16.375" customWidth="1"/>
  </cols>
  <sheetData>
    <row r="1" ht="31" customHeight="1" spans="1:8">
      <c r="A1" s="155" t="s">
        <v>394</v>
      </c>
      <c r="B1" s="155"/>
      <c r="C1" s="155"/>
      <c r="D1" s="176"/>
      <c r="E1" s="176"/>
      <c r="F1" s="155"/>
      <c r="G1" s="155"/>
      <c r="H1" s="155"/>
    </row>
    <row r="2" ht="14.25" spans="1:8">
      <c r="A2" s="177"/>
      <c r="B2" s="178"/>
      <c r="C2" s="178"/>
      <c r="D2" s="179"/>
      <c r="E2" s="179"/>
      <c r="F2" s="178"/>
      <c r="G2" s="177"/>
      <c r="H2" s="180" t="s">
        <v>395</v>
      </c>
    </row>
    <row r="3" ht="21" customHeight="1" spans="1:8">
      <c r="A3" s="181" t="s">
        <v>37</v>
      </c>
      <c r="B3" s="113"/>
      <c r="C3" s="181" t="s">
        <v>38</v>
      </c>
      <c r="D3" s="182" t="s">
        <v>396</v>
      </c>
      <c r="E3" s="182" t="s">
        <v>397</v>
      </c>
      <c r="F3" s="181" t="s">
        <v>398</v>
      </c>
      <c r="G3" s="181" t="s">
        <v>399</v>
      </c>
      <c r="H3" s="181" t="s">
        <v>400</v>
      </c>
    </row>
    <row r="4" ht="18" customHeight="1" spans="1:8">
      <c r="A4" s="183" t="s">
        <v>48</v>
      </c>
      <c r="B4" s="184" t="s">
        <v>49</v>
      </c>
      <c r="C4" s="113"/>
      <c r="D4" s="116"/>
      <c r="E4" s="116"/>
      <c r="F4" s="113"/>
      <c r="G4" s="113"/>
      <c r="H4" s="113"/>
    </row>
    <row r="5" s="173" customFormat="1" ht="18" customHeight="1" spans="1:8">
      <c r="A5" s="120" t="s">
        <v>51</v>
      </c>
      <c r="B5" s="121" t="s">
        <v>52</v>
      </c>
      <c r="C5" s="185">
        <f>C6+C9+C15+C18+C21+C23+C25+C27+C30</f>
        <v>9848.5454</v>
      </c>
      <c r="D5" s="185">
        <f>D6+D9+D15+D18+D21+D23+D25+D27+D30</f>
        <v>6785.92</v>
      </c>
      <c r="E5" s="185">
        <f>E6+E9+E15+E18+E21+E23+E25+E27+E30</f>
        <v>3062.6254</v>
      </c>
      <c r="F5" s="186">
        <f t="shared" ref="C5:H5" si="0">SUM(F6,F9,F15,F18,F21,F23,F25,F27,F30)</f>
        <v>0</v>
      </c>
      <c r="G5" s="186">
        <f t="shared" si="0"/>
        <v>0</v>
      </c>
      <c r="H5" s="186">
        <f t="shared" si="0"/>
        <v>0</v>
      </c>
    </row>
    <row r="6" s="174" customFormat="1" ht="18" customHeight="1" spans="1:8">
      <c r="A6" s="65" t="s">
        <v>53</v>
      </c>
      <c r="B6" s="126" t="s">
        <v>54</v>
      </c>
      <c r="C6" s="127">
        <f>D6+E6</f>
        <v>65.9</v>
      </c>
      <c r="D6" s="127">
        <f>SUM(D7:D8)</f>
        <v>0</v>
      </c>
      <c r="E6" s="127">
        <f>SUM(E7:E8)</f>
        <v>65.9</v>
      </c>
      <c r="F6" s="132">
        <f>SUM(F8:F8)</f>
        <v>0</v>
      </c>
      <c r="G6" s="132">
        <f>SUM(G8:G8)</f>
        <v>0</v>
      </c>
      <c r="H6" s="132">
        <f>SUM(H8:H8)</f>
        <v>0</v>
      </c>
    </row>
    <row r="7" s="174" customFormat="1" ht="18" customHeight="1" spans="1:8">
      <c r="A7" s="65">
        <v>2010101</v>
      </c>
      <c r="B7" s="66" t="s">
        <v>55</v>
      </c>
      <c r="C7" s="127">
        <f>D7+E7</f>
        <v>0</v>
      </c>
      <c r="D7" s="127"/>
      <c r="E7" s="127"/>
      <c r="F7" s="132"/>
      <c r="G7" s="132"/>
      <c r="H7" s="132"/>
    </row>
    <row r="8" s="174" customFormat="1" ht="18" customHeight="1" spans="1:8">
      <c r="A8" s="65" t="s">
        <v>58</v>
      </c>
      <c r="B8" s="126" t="s">
        <v>59</v>
      </c>
      <c r="C8" s="127">
        <f t="shared" ref="C8:C32" si="1">D8+E8</f>
        <v>65.9</v>
      </c>
      <c r="D8" s="127"/>
      <c r="E8" s="127">
        <v>65.9</v>
      </c>
      <c r="F8" s="138"/>
      <c r="G8" s="138"/>
      <c r="H8" s="138"/>
    </row>
    <row r="9" s="174" customFormat="1" ht="18" customHeight="1" spans="1:8">
      <c r="A9" s="65" t="s">
        <v>60</v>
      </c>
      <c r="B9" s="126" t="s">
        <v>61</v>
      </c>
      <c r="C9" s="127">
        <f t="shared" si="1"/>
        <v>6148.94</v>
      </c>
      <c r="D9" s="127">
        <f t="shared" ref="C9:H9" si="2">SUM(D10:D14)</f>
        <v>6104.04</v>
      </c>
      <c r="E9" s="127">
        <f t="shared" si="2"/>
        <v>44.9</v>
      </c>
      <c r="F9" s="132">
        <f t="shared" si="2"/>
        <v>0</v>
      </c>
      <c r="G9" s="132">
        <f t="shared" si="2"/>
        <v>0</v>
      </c>
      <c r="H9" s="132">
        <f t="shared" si="2"/>
        <v>0</v>
      </c>
    </row>
    <row r="10" s="174" customFormat="1" ht="18" customHeight="1" spans="1:8">
      <c r="A10" s="65" t="s">
        <v>62</v>
      </c>
      <c r="B10" s="126" t="s">
        <v>63</v>
      </c>
      <c r="C10" s="127">
        <f t="shared" si="1"/>
        <v>2543.91</v>
      </c>
      <c r="D10" s="127">
        <v>2543.91</v>
      </c>
      <c r="E10" s="127"/>
      <c r="F10" s="133"/>
      <c r="G10" s="133"/>
      <c r="H10" s="133"/>
    </row>
    <row r="11" s="174" customFormat="1" ht="18" customHeight="1" spans="1:8">
      <c r="A11" s="65">
        <v>2010303</v>
      </c>
      <c r="B11" s="66" t="s">
        <v>401</v>
      </c>
      <c r="C11" s="127">
        <f t="shared" si="1"/>
        <v>0</v>
      </c>
      <c r="D11" s="127"/>
      <c r="E11" s="127"/>
      <c r="F11" s="133"/>
      <c r="G11" s="133"/>
      <c r="H11" s="133"/>
    </row>
    <row r="12" s="173" customFormat="1" ht="18" customHeight="1" spans="1:8">
      <c r="A12" s="65">
        <v>2010308</v>
      </c>
      <c r="B12" s="126" t="s">
        <v>65</v>
      </c>
      <c r="C12" s="127"/>
      <c r="D12" s="127"/>
      <c r="E12" s="127"/>
      <c r="F12" s="138"/>
      <c r="G12" s="138"/>
      <c r="H12" s="138"/>
    </row>
    <row r="13" s="174" customFormat="1" ht="18" customHeight="1" spans="1:8">
      <c r="A13" s="65" t="s">
        <v>66</v>
      </c>
      <c r="B13" s="126" t="s">
        <v>67</v>
      </c>
      <c r="C13" s="127">
        <f t="shared" si="1"/>
        <v>3560.13</v>
      </c>
      <c r="D13" s="127">
        <v>3560.13</v>
      </c>
      <c r="E13" s="127"/>
      <c r="F13" s="138"/>
      <c r="G13" s="138"/>
      <c r="H13" s="138"/>
    </row>
    <row r="14" s="174" customFormat="1" ht="18" customHeight="1" spans="1:8">
      <c r="A14" s="65">
        <v>2010399</v>
      </c>
      <c r="B14" s="129" t="s">
        <v>68</v>
      </c>
      <c r="C14" s="127">
        <f t="shared" si="1"/>
        <v>44.9</v>
      </c>
      <c r="D14" s="127"/>
      <c r="E14" s="127">
        <v>44.9</v>
      </c>
      <c r="F14" s="138"/>
      <c r="G14" s="138"/>
      <c r="H14" s="138"/>
    </row>
    <row r="15" s="174" customFormat="1" ht="18" customHeight="1" spans="1:8">
      <c r="A15" s="65">
        <v>20105</v>
      </c>
      <c r="B15" s="129" t="s">
        <v>69</v>
      </c>
      <c r="C15" s="127">
        <f t="shared" si="1"/>
        <v>125.08</v>
      </c>
      <c r="D15" s="127"/>
      <c r="E15" s="127">
        <f t="shared" ref="C15:H15" si="3">SUM(E16:E17)</f>
        <v>125.08</v>
      </c>
      <c r="F15" s="132">
        <f t="shared" si="3"/>
        <v>0</v>
      </c>
      <c r="G15" s="132">
        <f t="shared" si="3"/>
        <v>0</v>
      </c>
      <c r="H15" s="132">
        <f t="shared" si="3"/>
        <v>0</v>
      </c>
    </row>
    <row r="16" s="174" customFormat="1" ht="18" customHeight="1" spans="1:8">
      <c r="A16" s="65">
        <v>2010507</v>
      </c>
      <c r="B16" s="187" t="s">
        <v>70</v>
      </c>
      <c r="C16" s="127">
        <f t="shared" si="1"/>
        <v>102.4</v>
      </c>
      <c r="D16" s="127"/>
      <c r="E16" s="127">
        <v>102.4</v>
      </c>
      <c r="F16" s="132"/>
      <c r="G16" s="132"/>
      <c r="H16" s="132"/>
    </row>
    <row r="17" s="174" customFormat="1" ht="18" customHeight="1" spans="1:8">
      <c r="A17" s="65">
        <v>2010599</v>
      </c>
      <c r="B17" s="129" t="s">
        <v>71</v>
      </c>
      <c r="C17" s="127">
        <f t="shared" si="1"/>
        <v>22.68</v>
      </c>
      <c r="D17" s="127"/>
      <c r="E17" s="127">
        <v>22.68</v>
      </c>
      <c r="F17" s="138"/>
      <c r="G17" s="138"/>
      <c r="H17" s="138"/>
    </row>
    <row r="18" s="174" customFormat="1" ht="18" customHeight="1" spans="1:8">
      <c r="A18" s="65" t="s">
        <v>72</v>
      </c>
      <c r="B18" s="126" t="s">
        <v>73</v>
      </c>
      <c r="C18" s="127">
        <f t="shared" si="1"/>
        <v>332.6</v>
      </c>
      <c r="D18" s="127">
        <f t="shared" ref="C18:H18" si="4">SUM(D19:D20)</f>
        <v>282.6</v>
      </c>
      <c r="E18" s="127">
        <f t="shared" si="4"/>
        <v>50</v>
      </c>
      <c r="F18" s="132">
        <f t="shared" si="4"/>
        <v>0</v>
      </c>
      <c r="G18" s="132">
        <f t="shared" si="4"/>
        <v>0</v>
      </c>
      <c r="H18" s="132">
        <f t="shared" si="4"/>
        <v>0</v>
      </c>
    </row>
    <row r="19" s="174" customFormat="1" ht="18" customHeight="1" spans="1:8">
      <c r="A19" s="65" t="s">
        <v>74</v>
      </c>
      <c r="B19" s="126" t="s">
        <v>63</v>
      </c>
      <c r="C19" s="127">
        <f t="shared" si="1"/>
        <v>282.6</v>
      </c>
      <c r="D19" s="127">
        <v>282.6</v>
      </c>
      <c r="E19" s="127"/>
      <c r="F19" s="138"/>
      <c r="G19" s="138"/>
      <c r="H19" s="138"/>
    </row>
    <row r="20" s="174" customFormat="1" ht="18" customHeight="1" spans="1:8">
      <c r="A20" s="65">
        <v>2010699</v>
      </c>
      <c r="B20" s="126" t="s">
        <v>75</v>
      </c>
      <c r="C20" s="127">
        <f t="shared" si="1"/>
        <v>50</v>
      </c>
      <c r="D20" s="127"/>
      <c r="E20" s="127">
        <v>50</v>
      </c>
      <c r="F20" s="133"/>
      <c r="G20" s="133"/>
      <c r="H20" s="133"/>
    </row>
    <row r="21" s="174" customFormat="1" ht="18" customHeight="1" spans="1:8">
      <c r="A21" s="65" t="s">
        <v>76</v>
      </c>
      <c r="B21" s="126" t="s">
        <v>77</v>
      </c>
      <c r="C21" s="127">
        <f t="shared" si="1"/>
        <v>110</v>
      </c>
      <c r="D21" s="127"/>
      <c r="E21" s="127">
        <f t="shared" ref="D21:H21" si="5">SUM(E22)</f>
        <v>110</v>
      </c>
      <c r="F21" s="132">
        <f t="shared" si="5"/>
        <v>0</v>
      </c>
      <c r="G21" s="132">
        <f t="shared" si="5"/>
        <v>0</v>
      </c>
      <c r="H21" s="132">
        <f t="shared" si="5"/>
        <v>0</v>
      </c>
    </row>
    <row r="22" s="174" customFormat="1" ht="18" customHeight="1" spans="1:8">
      <c r="A22" s="65" t="s">
        <v>78</v>
      </c>
      <c r="B22" s="126" t="s">
        <v>79</v>
      </c>
      <c r="C22" s="127">
        <f t="shared" si="1"/>
        <v>110</v>
      </c>
      <c r="D22" s="127"/>
      <c r="E22" s="127">
        <v>110</v>
      </c>
      <c r="F22" s="133"/>
      <c r="G22" s="133"/>
      <c r="H22" s="133"/>
    </row>
    <row r="23" s="174" customFormat="1" ht="18" customHeight="1" spans="1:8">
      <c r="A23" s="65" t="s">
        <v>80</v>
      </c>
      <c r="B23" s="126" t="s">
        <v>81</v>
      </c>
      <c r="C23" s="127">
        <f t="shared" si="1"/>
        <v>21</v>
      </c>
      <c r="D23" s="127"/>
      <c r="E23" s="127">
        <f t="shared" ref="D23:H23" si="6">SUM(E24)</f>
        <v>21</v>
      </c>
      <c r="F23" s="132">
        <f t="shared" si="6"/>
        <v>0</v>
      </c>
      <c r="G23" s="132">
        <f t="shared" si="6"/>
        <v>0</v>
      </c>
      <c r="H23" s="132">
        <f t="shared" si="6"/>
        <v>0</v>
      </c>
    </row>
    <row r="24" s="174" customFormat="1" ht="18" customHeight="1" spans="1:8">
      <c r="A24" s="65" t="s">
        <v>82</v>
      </c>
      <c r="B24" s="126" t="s">
        <v>83</v>
      </c>
      <c r="C24" s="127">
        <f t="shared" si="1"/>
        <v>21</v>
      </c>
      <c r="D24" s="127"/>
      <c r="E24" s="127">
        <v>21</v>
      </c>
      <c r="F24" s="138"/>
      <c r="G24" s="138"/>
      <c r="H24" s="138"/>
    </row>
    <row r="25" s="174" customFormat="1" ht="18" customHeight="1" spans="1:8">
      <c r="A25" s="65">
        <v>20129</v>
      </c>
      <c r="B25" s="126" t="s">
        <v>84</v>
      </c>
      <c r="C25" s="127">
        <f t="shared" si="1"/>
        <v>89.36</v>
      </c>
      <c r="D25" s="127"/>
      <c r="E25" s="127">
        <f t="shared" ref="D25:H25" si="7">SUM(E26)</f>
        <v>89.36</v>
      </c>
      <c r="F25" s="132">
        <f t="shared" si="7"/>
        <v>0</v>
      </c>
      <c r="G25" s="132">
        <f t="shared" si="7"/>
        <v>0</v>
      </c>
      <c r="H25" s="132">
        <f t="shared" si="7"/>
        <v>0</v>
      </c>
    </row>
    <row r="26" s="174" customFormat="1" ht="18" customHeight="1" spans="1:8">
      <c r="A26" s="65">
        <v>2012999</v>
      </c>
      <c r="B26" s="126" t="s">
        <v>85</v>
      </c>
      <c r="C26" s="127">
        <f t="shared" si="1"/>
        <v>89.36</v>
      </c>
      <c r="D26" s="127"/>
      <c r="E26" s="127">
        <v>89.36</v>
      </c>
      <c r="F26" s="138"/>
      <c r="G26" s="138"/>
      <c r="H26" s="138"/>
    </row>
    <row r="27" s="173" customFormat="1" ht="18" customHeight="1" spans="1:8">
      <c r="A27" s="65" t="s">
        <v>86</v>
      </c>
      <c r="B27" s="126" t="s">
        <v>87</v>
      </c>
      <c r="C27" s="127">
        <f t="shared" si="1"/>
        <v>399.28</v>
      </c>
      <c r="D27" s="127">
        <f t="shared" ref="C27:H27" si="8">SUM(D28:D29)</f>
        <v>399.28</v>
      </c>
      <c r="E27" s="127">
        <f t="shared" si="8"/>
        <v>0</v>
      </c>
      <c r="F27" s="132">
        <f t="shared" si="8"/>
        <v>0</v>
      </c>
      <c r="G27" s="132">
        <f t="shared" si="8"/>
        <v>0</v>
      </c>
      <c r="H27" s="132">
        <f t="shared" si="8"/>
        <v>0</v>
      </c>
    </row>
    <row r="28" s="174" customFormat="1" ht="18" customHeight="1" spans="1:9">
      <c r="A28" s="65" t="s">
        <v>88</v>
      </c>
      <c r="B28" s="126" t="s">
        <v>63</v>
      </c>
      <c r="C28" s="127">
        <f t="shared" si="1"/>
        <v>399.28</v>
      </c>
      <c r="D28" s="127">
        <v>399.28</v>
      </c>
      <c r="E28" s="127"/>
      <c r="F28" s="138"/>
      <c r="G28" s="138"/>
      <c r="H28" s="138"/>
      <c r="I28" s="189"/>
    </row>
    <row r="29" s="174" customFormat="1" ht="18" customHeight="1" spans="1:8">
      <c r="A29" s="65">
        <v>2013102</v>
      </c>
      <c r="B29" s="126" t="s">
        <v>89</v>
      </c>
      <c r="C29" s="127"/>
      <c r="D29" s="127"/>
      <c r="E29" s="127"/>
      <c r="F29" s="138"/>
      <c r="G29" s="138"/>
      <c r="H29" s="138"/>
    </row>
    <row r="30" s="174" customFormat="1" ht="18" customHeight="1" spans="1:8">
      <c r="A30" s="65" t="s">
        <v>90</v>
      </c>
      <c r="B30" s="126" t="s">
        <v>91</v>
      </c>
      <c r="C30" s="127">
        <f t="shared" si="1"/>
        <v>2556.3854</v>
      </c>
      <c r="D30" s="127"/>
      <c r="E30" s="127">
        <f t="shared" ref="C30:H30" si="9">SUM(E31:E32)</f>
        <v>2556.3854</v>
      </c>
      <c r="F30" s="132">
        <f t="shared" si="9"/>
        <v>0</v>
      </c>
      <c r="G30" s="132">
        <f t="shared" si="9"/>
        <v>0</v>
      </c>
      <c r="H30" s="132">
        <f t="shared" si="9"/>
        <v>0</v>
      </c>
    </row>
    <row r="31" s="174" customFormat="1" ht="18" customHeight="1" spans="1:8">
      <c r="A31" s="65" t="s">
        <v>92</v>
      </c>
      <c r="B31" s="126" t="s">
        <v>93</v>
      </c>
      <c r="C31" s="127">
        <f t="shared" si="1"/>
        <v>2093.8954</v>
      </c>
      <c r="D31" s="127"/>
      <c r="E31" s="127">
        <v>2093.8954</v>
      </c>
      <c r="F31" s="138"/>
      <c r="G31" s="138"/>
      <c r="H31" s="138"/>
    </row>
    <row r="32" s="174" customFormat="1" ht="18" customHeight="1" spans="1:8">
      <c r="A32" s="65" t="s">
        <v>94</v>
      </c>
      <c r="B32" s="126" t="s">
        <v>95</v>
      </c>
      <c r="C32" s="127">
        <f t="shared" si="1"/>
        <v>462.49</v>
      </c>
      <c r="D32" s="127"/>
      <c r="E32" s="127">
        <v>462.49</v>
      </c>
      <c r="F32" s="138"/>
      <c r="G32" s="138"/>
      <c r="H32" s="138"/>
    </row>
    <row r="33" s="174" customFormat="1" ht="18" customHeight="1" spans="1:8">
      <c r="A33" s="62" t="s">
        <v>96</v>
      </c>
      <c r="B33" s="63" t="s">
        <v>97</v>
      </c>
      <c r="C33" s="188">
        <f t="shared" ref="C33:H33" si="10">SUM(C34,C36,C38,C41)</f>
        <v>68.44</v>
      </c>
      <c r="D33" s="188"/>
      <c r="E33" s="188">
        <f t="shared" si="10"/>
        <v>68.44</v>
      </c>
      <c r="F33" s="136">
        <f t="shared" si="10"/>
        <v>0</v>
      </c>
      <c r="G33" s="136">
        <f t="shared" si="10"/>
        <v>0</v>
      </c>
      <c r="H33" s="136">
        <f t="shared" si="10"/>
        <v>0</v>
      </c>
    </row>
    <row r="34" s="174" customFormat="1" ht="18" customHeight="1" spans="1:8">
      <c r="A34" s="65" t="s">
        <v>98</v>
      </c>
      <c r="B34" s="126" t="s">
        <v>99</v>
      </c>
      <c r="C34" s="127"/>
      <c r="D34" s="127"/>
      <c r="E34" s="127"/>
      <c r="F34" s="132">
        <f t="shared" ref="C34:H34" si="11">SUM(F35)</f>
        <v>0</v>
      </c>
      <c r="G34" s="132">
        <f t="shared" si="11"/>
        <v>0</v>
      </c>
      <c r="H34" s="132">
        <f t="shared" si="11"/>
        <v>0</v>
      </c>
    </row>
    <row r="35" s="174" customFormat="1" ht="18" customHeight="1" spans="1:8">
      <c r="A35" s="65" t="s">
        <v>100</v>
      </c>
      <c r="B35" s="126" t="s">
        <v>101</v>
      </c>
      <c r="C35" s="127"/>
      <c r="D35" s="127"/>
      <c r="E35" s="127"/>
      <c r="F35" s="138"/>
      <c r="G35" s="138"/>
      <c r="H35" s="138"/>
    </row>
    <row r="36" s="174" customFormat="1" ht="18" customHeight="1" spans="1:8">
      <c r="A36" s="65" t="s">
        <v>102</v>
      </c>
      <c r="B36" s="126" t="s">
        <v>103</v>
      </c>
      <c r="C36" s="127"/>
      <c r="D36" s="127"/>
      <c r="E36" s="127"/>
      <c r="F36" s="132">
        <f t="shared" ref="C36:H36" si="12">SUM(F37)</f>
        <v>0</v>
      </c>
      <c r="G36" s="132">
        <f t="shared" si="12"/>
        <v>0</v>
      </c>
      <c r="H36" s="132">
        <f t="shared" si="12"/>
        <v>0</v>
      </c>
    </row>
    <row r="37" s="174" customFormat="1" ht="18" customHeight="1" spans="1:8">
      <c r="A37" s="65" t="s">
        <v>104</v>
      </c>
      <c r="B37" s="126" t="s">
        <v>105</v>
      </c>
      <c r="C37" s="127"/>
      <c r="D37" s="127"/>
      <c r="E37" s="127"/>
      <c r="F37" s="138"/>
      <c r="G37" s="138"/>
      <c r="H37" s="138"/>
    </row>
    <row r="38" s="174" customFormat="1" ht="18" customHeight="1" spans="1:8">
      <c r="A38" s="65" t="s">
        <v>106</v>
      </c>
      <c r="B38" s="126" t="s">
        <v>107</v>
      </c>
      <c r="C38" s="127">
        <f>D38+E38</f>
        <v>68.44</v>
      </c>
      <c r="D38" s="127"/>
      <c r="E38" s="127">
        <f t="shared" ref="C38:H38" si="13">SUM(E39:E40)</f>
        <v>68.44</v>
      </c>
      <c r="F38" s="132">
        <f t="shared" si="13"/>
        <v>0</v>
      </c>
      <c r="G38" s="132">
        <f t="shared" si="13"/>
        <v>0</v>
      </c>
      <c r="H38" s="132">
        <f t="shared" si="13"/>
        <v>0</v>
      </c>
    </row>
    <row r="39" s="174" customFormat="1" ht="18" customHeight="1" spans="1:8">
      <c r="A39" s="65" t="s">
        <v>108</v>
      </c>
      <c r="B39" s="126" t="s">
        <v>109</v>
      </c>
      <c r="C39" s="127">
        <f>D39+E39</f>
        <v>68.44</v>
      </c>
      <c r="D39" s="127"/>
      <c r="E39" s="127">
        <v>68.44</v>
      </c>
      <c r="F39" s="138"/>
      <c r="G39" s="138"/>
      <c r="H39" s="138"/>
    </row>
    <row r="40" s="174" customFormat="1" ht="18" customHeight="1" spans="1:8">
      <c r="A40" s="65">
        <v>2040607</v>
      </c>
      <c r="B40" s="126" t="s">
        <v>110</v>
      </c>
      <c r="C40" s="127"/>
      <c r="D40" s="127"/>
      <c r="E40" s="127"/>
      <c r="F40" s="138"/>
      <c r="G40" s="138"/>
      <c r="H40" s="138"/>
    </row>
    <row r="41" s="174" customFormat="1" ht="18" customHeight="1" spans="1:8">
      <c r="A41" s="65">
        <v>20499</v>
      </c>
      <c r="B41" s="126" t="s">
        <v>111</v>
      </c>
      <c r="C41" s="127"/>
      <c r="D41" s="127"/>
      <c r="E41" s="127"/>
      <c r="F41" s="132">
        <f t="shared" ref="C41:H41" si="14">SUM(F42)</f>
        <v>0</v>
      </c>
      <c r="G41" s="132">
        <f t="shared" si="14"/>
        <v>0</v>
      </c>
      <c r="H41" s="132">
        <f t="shared" si="14"/>
        <v>0</v>
      </c>
    </row>
    <row r="42" s="174" customFormat="1" ht="18" customHeight="1" spans="1:8">
      <c r="A42" s="65">
        <v>2049901</v>
      </c>
      <c r="B42" s="66" t="s">
        <v>112</v>
      </c>
      <c r="C42" s="127"/>
      <c r="D42" s="127"/>
      <c r="E42" s="127"/>
      <c r="F42" s="138"/>
      <c r="G42" s="138"/>
      <c r="H42" s="138"/>
    </row>
    <row r="43" s="174" customFormat="1" ht="18" customHeight="1" spans="1:8">
      <c r="A43" s="62" t="s">
        <v>113</v>
      </c>
      <c r="B43" s="63" t="s">
        <v>114</v>
      </c>
      <c r="C43" s="188">
        <f t="shared" ref="C43:H43" si="15">SUM(C44,C49)</f>
        <v>18730.198275</v>
      </c>
      <c r="D43" s="188">
        <f t="shared" si="15"/>
        <v>16329.9658</v>
      </c>
      <c r="E43" s="188">
        <f t="shared" si="15"/>
        <v>2400.232475</v>
      </c>
      <c r="F43" s="136">
        <f t="shared" si="15"/>
        <v>0</v>
      </c>
      <c r="G43" s="136">
        <f t="shared" si="15"/>
        <v>0</v>
      </c>
      <c r="H43" s="136">
        <f t="shared" si="15"/>
        <v>0</v>
      </c>
    </row>
    <row r="44" s="174" customFormat="1" ht="18" customHeight="1" spans="1:8">
      <c r="A44" s="65" t="s">
        <v>115</v>
      </c>
      <c r="B44" s="126" t="s">
        <v>116</v>
      </c>
      <c r="C44" s="127">
        <f t="shared" ref="C44:C51" si="16">D44+E44</f>
        <v>18677.826875</v>
      </c>
      <c r="D44" s="127">
        <f t="shared" ref="C44:H44" si="17">SUM(D45:D48)</f>
        <v>16277.5944</v>
      </c>
      <c r="E44" s="127">
        <f t="shared" si="17"/>
        <v>2400.232475</v>
      </c>
      <c r="F44" s="132">
        <f t="shared" si="17"/>
        <v>0</v>
      </c>
      <c r="G44" s="132">
        <f t="shared" si="17"/>
        <v>0</v>
      </c>
      <c r="H44" s="132">
        <f t="shared" si="17"/>
        <v>0</v>
      </c>
    </row>
    <row r="45" s="174" customFormat="1" ht="18" customHeight="1" spans="1:8">
      <c r="A45" s="65" t="s">
        <v>117</v>
      </c>
      <c r="B45" s="126" t="s">
        <v>118</v>
      </c>
      <c r="C45" s="127">
        <f t="shared" si="16"/>
        <v>4533.298444</v>
      </c>
      <c r="D45" s="127">
        <f>4534.198444-0.9</f>
        <v>4533.298444</v>
      </c>
      <c r="E45" s="127"/>
      <c r="F45" s="138"/>
      <c r="G45" s="138"/>
      <c r="H45" s="138"/>
    </row>
    <row r="46" s="174" customFormat="1" ht="18" customHeight="1" spans="1:8">
      <c r="A46" s="65" t="s">
        <v>119</v>
      </c>
      <c r="B46" s="126" t="s">
        <v>120</v>
      </c>
      <c r="C46" s="127">
        <f t="shared" si="16"/>
        <v>8675.447656</v>
      </c>
      <c r="D46" s="127">
        <v>8675.447656</v>
      </c>
      <c r="E46" s="127"/>
      <c r="F46" s="138"/>
      <c r="G46" s="138"/>
      <c r="H46" s="138"/>
    </row>
    <row r="47" s="174" customFormat="1" ht="18" customHeight="1" spans="1:8">
      <c r="A47" s="65" t="s">
        <v>121</v>
      </c>
      <c r="B47" s="126" t="s">
        <v>122</v>
      </c>
      <c r="C47" s="127">
        <f t="shared" si="16"/>
        <v>3068.8483</v>
      </c>
      <c r="D47" s="127">
        <v>3068.8483</v>
      </c>
      <c r="E47" s="127"/>
      <c r="F47" s="133"/>
      <c r="G47" s="133"/>
      <c r="H47" s="133"/>
    </row>
    <row r="48" s="174" customFormat="1" ht="18" customHeight="1" spans="1:8">
      <c r="A48" s="65">
        <v>2050299</v>
      </c>
      <c r="B48" s="126" t="s">
        <v>123</v>
      </c>
      <c r="C48" s="127">
        <f t="shared" si="16"/>
        <v>2400.232475</v>
      </c>
      <c r="D48" s="127"/>
      <c r="E48" s="127">
        <f>2399.332475+0.9</f>
        <v>2400.232475</v>
      </c>
      <c r="F48" s="133"/>
      <c r="G48" s="133"/>
      <c r="H48" s="133"/>
    </row>
    <row r="49" s="174" customFormat="1" ht="18" customHeight="1" spans="1:8">
      <c r="A49" s="65" t="s">
        <v>124</v>
      </c>
      <c r="B49" s="126" t="s">
        <v>125</v>
      </c>
      <c r="C49" s="127">
        <f t="shared" si="16"/>
        <v>52.3714</v>
      </c>
      <c r="D49" s="127">
        <f t="shared" ref="C49:H49" si="18">SUM(D50:D51)</f>
        <v>52.3714</v>
      </c>
      <c r="E49" s="127">
        <f t="shared" si="18"/>
        <v>0</v>
      </c>
      <c r="F49" s="132">
        <f t="shared" si="18"/>
        <v>0</v>
      </c>
      <c r="G49" s="132">
        <f t="shared" si="18"/>
        <v>0</v>
      </c>
      <c r="H49" s="132">
        <f t="shared" si="18"/>
        <v>0</v>
      </c>
    </row>
    <row r="50" s="174" customFormat="1" ht="18" customHeight="1" spans="1:8">
      <c r="A50" s="65">
        <v>2050401</v>
      </c>
      <c r="B50" s="126" t="s">
        <v>126</v>
      </c>
      <c r="C50" s="127">
        <f t="shared" si="16"/>
        <v>52.3714</v>
      </c>
      <c r="D50" s="127">
        <v>52.3714</v>
      </c>
      <c r="E50" s="127"/>
      <c r="F50" s="138"/>
      <c r="G50" s="138"/>
      <c r="H50" s="138"/>
    </row>
    <row r="51" s="174" customFormat="1" ht="18" customHeight="1" spans="1:8">
      <c r="A51" s="65" t="s">
        <v>127</v>
      </c>
      <c r="B51" s="126" t="s">
        <v>128</v>
      </c>
      <c r="C51" s="127"/>
      <c r="D51" s="127"/>
      <c r="E51" s="127"/>
      <c r="F51" s="138"/>
      <c r="G51" s="138"/>
      <c r="H51" s="138"/>
    </row>
    <row r="52" s="174" customFormat="1" ht="18" customHeight="1" spans="1:8">
      <c r="A52" s="62" t="s">
        <v>129</v>
      </c>
      <c r="B52" s="63" t="s">
        <v>130</v>
      </c>
      <c r="C52" s="188">
        <f t="shared" ref="C52:H52" si="19">SUM(C53)</f>
        <v>1184.391048</v>
      </c>
      <c r="D52" s="188">
        <f t="shared" si="19"/>
        <v>394.09</v>
      </c>
      <c r="E52" s="188">
        <f t="shared" si="19"/>
        <v>790.301048</v>
      </c>
      <c r="F52" s="136">
        <f t="shared" si="19"/>
        <v>0</v>
      </c>
      <c r="G52" s="136">
        <f t="shared" si="19"/>
        <v>0</v>
      </c>
      <c r="H52" s="136">
        <f t="shared" si="19"/>
        <v>0</v>
      </c>
    </row>
    <row r="53" s="174" customFormat="1" ht="18" customHeight="1" spans="1:8">
      <c r="A53" s="65" t="s">
        <v>131</v>
      </c>
      <c r="B53" s="126" t="s">
        <v>132</v>
      </c>
      <c r="C53" s="127">
        <f t="shared" ref="C53:C59" si="20">D53+E53</f>
        <v>1184.391048</v>
      </c>
      <c r="D53" s="127">
        <f t="shared" ref="C53:H53" si="21">SUM(D54:D59)</f>
        <v>394.09</v>
      </c>
      <c r="E53" s="127">
        <f t="shared" si="21"/>
        <v>790.301048</v>
      </c>
      <c r="F53" s="132">
        <f t="shared" si="21"/>
        <v>0</v>
      </c>
      <c r="G53" s="132">
        <f t="shared" si="21"/>
        <v>0</v>
      </c>
      <c r="H53" s="132">
        <f t="shared" si="21"/>
        <v>0</v>
      </c>
    </row>
    <row r="54" s="174" customFormat="1" ht="18" customHeight="1" spans="1:8">
      <c r="A54" s="65" t="s">
        <v>133</v>
      </c>
      <c r="B54" s="126" t="s">
        <v>134</v>
      </c>
      <c r="C54" s="127">
        <f t="shared" si="20"/>
        <v>394.09</v>
      </c>
      <c r="D54" s="127">
        <v>394.09</v>
      </c>
      <c r="E54" s="127"/>
      <c r="F54" s="138"/>
      <c r="G54" s="138"/>
      <c r="H54" s="138"/>
    </row>
    <row r="55" s="174" customFormat="1" ht="18" customHeight="1" spans="1:8">
      <c r="A55" s="65" t="s">
        <v>135</v>
      </c>
      <c r="B55" s="126" t="s">
        <v>136</v>
      </c>
      <c r="C55" s="127"/>
      <c r="D55" s="127"/>
      <c r="E55" s="127"/>
      <c r="F55" s="138"/>
      <c r="G55" s="138"/>
      <c r="H55" s="138"/>
    </row>
    <row r="56" s="174" customFormat="1" ht="18" customHeight="1" spans="1:8">
      <c r="A56" s="65">
        <v>2070108</v>
      </c>
      <c r="B56" s="126" t="s">
        <v>137</v>
      </c>
      <c r="C56" s="127"/>
      <c r="D56" s="127"/>
      <c r="E56" s="127"/>
      <c r="F56" s="138"/>
      <c r="G56" s="138"/>
      <c r="H56" s="138"/>
    </row>
    <row r="57" s="174" customFormat="1" ht="18" customHeight="1" spans="1:8">
      <c r="A57" s="65">
        <v>2070109</v>
      </c>
      <c r="B57" s="126" t="s">
        <v>138</v>
      </c>
      <c r="C57" s="127"/>
      <c r="D57" s="127"/>
      <c r="E57" s="127"/>
      <c r="F57" s="138"/>
      <c r="G57" s="138"/>
      <c r="H57" s="138"/>
    </row>
    <row r="58" s="174" customFormat="1" ht="18" customHeight="1" spans="1:8">
      <c r="A58" s="65">
        <v>2070112</v>
      </c>
      <c r="B58" s="126" t="s">
        <v>139</v>
      </c>
      <c r="C58" s="127">
        <f t="shared" si="20"/>
        <v>2.16</v>
      </c>
      <c r="D58" s="127"/>
      <c r="E58" s="127">
        <v>2.16</v>
      </c>
      <c r="F58" s="138"/>
      <c r="G58" s="138"/>
      <c r="H58" s="138"/>
    </row>
    <row r="59" s="174" customFormat="1" ht="18" customHeight="1" spans="1:8">
      <c r="A59" s="65" t="s">
        <v>140</v>
      </c>
      <c r="B59" s="126" t="s">
        <v>141</v>
      </c>
      <c r="C59" s="127">
        <f t="shared" si="20"/>
        <v>788.141048</v>
      </c>
      <c r="D59" s="127"/>
      <c r="E59" s="127">
        <v>788.141048</v>
      </c>
      <c r="F59" s="138"/>
      <c r="G59" s="138"/>
      <c r="H59" s="138"/>
    </row>
    <row r="60" s="174" customFormat="1" ht="18" customHeight="1" spans="1:8">
      <c r="A60" s="62" t="s">
        <v>142</v>
      </c>
      <c r="B60" s="63" t="s">
        <v>143</v>
      </c>
      <c r="C60" s="188">
        <f>SUM(C61,C66,C68,C70,C78,C82,C90,C93,C99,C103,C106,C108,C110,C113,C115)</f>
        <v>6228.89073</v>
      </c>
      <c r="D60" s="188">
        <f t="shared" ref="C60:H60" si="22">SUM(D61,D66,D68,D70,D78,D82,D90,D93,D99,D103,D106,D108,D110,D113,D115)</f>
        <v>4862.85674</v>
      </c>
      <c r="E60" s="188">
        <f t="shared" si="22"/>
        <v>1366.03399</v>
      </c>
      <c r="F60" s="136">
        <f t="shared" si="22"/>
        <v>0</v>
      </c>
      <c r="G60" s="136">
        <f t="shared" si="22"/>
        <v>0</v>
      </c>
      <c r="H60" s="136">
        <f t="shared" si="22"/>
        <v>0</v>
      </c>
    </row>
    <row r="61" s="174" customFormat="1" ht="18" customHeight="1" spans="1:8">
      <c r="A61" s="65" t="s">
        <v>144</v>
      </c>
      <c r="B61" s="126" t="s">
        <v>145</v>
      </c>
      <c r="C61" s="127">
        <f t="shared" ref="C61:C116" si="23">D61+E61</f>
        <v>10</v>
      </c>
      <c r="D61" s="127"/>
      <c r="E61" s="127">
        <f t="shared" ref="C61:H61" si="24">SUM(E62:E65)</f>
        <v>10</v>
      </c>
      <c r="F61" s="132">
        <f t="shared" si="24"/>
        <v>0</v>
      </c>
      <c r="G61" s="132">
        <f t="shared" si="24"/>
        <v>0</v>
      </c>
      <c r="H61" s="132">
        <f t="shared" si="24"/>
        <v>0</v>
      </c>
    </row>
    <row r="62" s="174" customFormat="1" ht="18" customHeight="1" spans="1:8">
      <c r="A62" s="65" t="s">
        <v>146</v>
      </c>
      <c r="B62" s="126" t="s">
        <v>147</v>
      </c>
      <c r="C62" s="127"/>
      <c r="D62" s="127"/>
      <c r="E62" s="127"/>
      <c r="F62" s="138"/>
      <c r="G62" s="138"/>
      <c r="H62" s="138"/>
    </row>
    <row r="63" s="174" customFormat="1" ht="18" customHeight="1" spans="1:8">
      <c r="A63" s="65" t="s">
        <v>148</v>
      </c>
      <c r="B63" s="126" t="s">
        <v>149</v>
      </c>
      <c r="C63" s="127"/>
      <c r="D63" s="127"/>
      <c r="E63" s="127"/>
      <c r="F63" s="138"/>
      <c r="G63" s="138"/>
      <c r="H63" s="138"/>
    </row>
    <row r="64" s="174" customFormat="1" ht="18" customHeight="1" spans="1:8">
      <c r="A64" s="65" t="s">
        <v>150</v>
      </c>
      <c r="B64" s="126" t="s">
        <v>151</v>
      </c>
      <c r="C64" s="127">
        <f t="shared" si="23"/>
        <v>10</v>
      </c>
      <c r="D64" s="127"/>
      <c r="E64" s="127">
        <v>10</v>
      </c>
      <c r="F64" s="138"/>
      <c r="G64" s="138"/>
      <c r="H64" s="138"/>
    </row>
    <row r="65" s="174" customFormat="1" ht="18" customHeight="1" spans="1:8">
      <c r="A65" s="65">
        <v>2080199</v>
      </c>
      <c r="B65" s="126" t="s">
        <v>152</v>
      </c>
      <c r="C65" s="127"/>
      <c r="D65" s="127"/>
      <c r="E65" s="127"/>
      <c r="F65" s="138"/>
      <c r="G65" s="138"/>
      <c r="H65" s="138"/>
    </row>
    <row r="66" s="174" customFormat="1" ht="18" customHeight="1" spans="1:8">
      <c r="A66" s="65" t="s">
        <v>153</v>
      </c>
      <c r="B66" s="126" t="s">
        <v>154</v>
      </c>
      <c r="C66" s="127">
        <f t="shared" si="23"/>
        <v>120</v>
      </c>
      <c r="D66" s="127"/>
      <c r="E66" s="127">
        <f t="shared" ref="C66:H66" si="25">SUM(E67)</f>
        <v>120</v>
      </c>
      <c r="F66" s="132">
        <f t="shared" si="25"/>
        <v>0</v>
      </c>
      <c r="G66" s="132">
        <f t="shared" si="25"/>
        <v>0</v>
      </c>
      <c r="H66" s="132">
        <f t="shared" si="25"/>
        <v>0</v>
      </c>
    </row>
    <row r="67" s="174" customFormat="1" ht="18" customHeight="1" spans="1:8">
      <c r="A67" s="65" t="s">
        <v>155</v>
      </c>
      <c r="B67" s="126" t="s">
        <v>156</v>
      </c>
      <c r="C67" s="127">
        <f t="shared" si="23"/>
        <v>120</v>
      </c>
      <c r="D67" s="127"/>
      <c r="E67" s="127">
        <v>120</v>
      </c>
      <c r="F67" s="138"/>
      <c r="G67" s="138"/>
      <c r="H67" s="138"/>
    </row>
    <row r="68" s="174" customFormat="1" ht="18" customHeight="1" spans="1:8">
      <c r="A68" s="65" t="s">
        <v>157</v>
      </c>
      <c r="B68" s="126" t="s">
        <v>158</v>
      </c>
      <c r="C68" s="127"/>
      <c r="D68" s="127"/>
      <c r="E68" s="127"/>
      <c r="F68" s="132">
        <f t="shared" ref="C68:H68" si="26">SUM(F69)</f>
        <v>0</v>
      </c>
      <c r="G68" s="132">
        <f t="shared" si="26"/>
        <v>0</v>
      </c>
      <c r="H68" s="132">
        <f t="shared" si="26"/>
        <v>0</v>
      </c>
    </row>
    <row r="69" s="174" customFormat="1" ht="18" customHeight="1" spans="1:8">
      <c r="A69" s="65" t="s">
        <v>159</v>
      </c>
      <c r="B69" s="126" t="s">
        <v>160</v>
      </c>
      <c r="C69" s="127"/>
      <c r="D69" s="127"/>
      <c r="E69" s="127"/>
      <c r="F69" s="138"/>
      <c r="G69" s="138"/>
      <c r="H69" s="138"/>
    </row>
    <row r="70" s="174" customFormat="1" ht="18" customHeight="1" spans="1:8">
      <c r="A70" s="65" t="s">
        <v>161</v>
      </c>
      <c r="B70" s="126" t="s">
        <v>162</v>
      </c>
      <c r="C70" s="127">
        <f t="shared" si="23"/>
        <v>4871.85674</v>
      </c>
      <c r="D70" s="127">
        <f>SUM(D71:D77)</f>
        <v>4862.85674</v>
      </c>
      <c r="E70" s="127">
        <f>SUM(E71:E77)</f>
        <v>9</v>
      </c>
      <c r="F70" s="132">
        <f t="shared" ref="C70:H70" si="27">SUM(F72:F77)</f>
        <v>0</v>
      </c>
      <c r="G70" s="132">
        <f t="shared" si="27"/>
        <v>0</v>
      </c>
      <c r="H70" s="132">
        <f t="shared" si="27"/>
        <v>0</v>
      </c>
    </row>
    <row r="71" s="174" customFormat="1" ht="18" customHeight="1" spans="1:8">
      <c r="A71" s="65">
        <v>2080501</v>
      </c>
      <c r="B71" s="144" t="s">
        <v>402</v>
      </c>
      <c r="C71" s="127">
        <f t="shared" si="23"/>
        <v>244.382</v>
      </c>
      <c r="D71" s="127">
        <v>244.382</v>
      </c>
      <c r="E71" s="127"/>
      <c r="F71" s="132"/>
      <c r="G71" s="132"/>
      <c r="H71" s="132"/>
    </row>
    <row r="72" s="174" customFormat="1" ht="18" customHeight="1" spans="1:8">
      <c r="A72" s="65">
        <v>2080502</v>
      </c>
      <c r="B72" s="126" t="s">
        <v>164</v>
      </c>
      <c r="C72" s="127">
        <f t="shared" si="23"/>
        <v>439.6896</v>
      </c>
      <c r="D72" s="127">
        <v>439.6896</v>
      </c>
      <c r="E72" s="127"/>
      <c r="F72" s="138"/>
      <c r="G72" s="138"/>
      <c r="H72" s="138"/>
    </row>
    <row r="73" s="174" customFormat="1" ht="18" customHeight="1" spans="1:8">
      <c r="A73" s="65">
        <v>2080503</v>
      </c>
      <c r="B73" s="126" t="s">
        <v>165</v>
      </c>
      <c r="C73" s="127">
        <f t="shared" si="23"/>
        <v>9</v>
      </c>
      <c r="D73" s="127"/>
      <c r="E73" s="127">
        <v>9</v>
      </c>
      <c r="F73" s="138"/>
      <c r="G73" s="138"/>
      <c r="H73" s="138"/>
    </row>
    <row r="74" s="174" customFormat="1" ht="18" customHeight="1" spans="1:8">
      <c r="A74" s="65" t="s">
        <v>166</v>
      </c>
      <c r="B74" s="126" t="s">
        <v>167</v>
      </c>
      <c r="C74" s="127"/>
      <c r="D74" s="127"/>
      <c r="E74" s="127"/>
      <c r="F74" s="138"/>
      <c r="G74" s="138"/>
      <c r="H74" s="138"/>
    </row>
    <row r="75" s="174" customFormat="1" ht="18" customHeight="1" spans="1:8">
      <c r="A75" s="65" t="s">
        <v>168</v>
      </c>
      <c r="B75" s="126" t="s">
        <v>169</v>
      </c>
      <c r="C75" s="127">
        <f t="shared" si="23"/>
        <v>2853.337828</v>
      </c>
      <c r="D75" s="127">
        <v>2853.337828</v>
      </c>
      <c r="E75" s="127"/>
      <c r="F75" s="138"/>
      <c r="G75" s="138"/>
      <c r="H75" s="138"/>
    </row>
    <row r="76" s="174" customFormat="1" ht="18" customHeight="1" spans="1:8">
      <c r="A76" s="65" t="s">
        <v>170</v>
      </c>
      <c r="B76" s="126" t="s">
        <v>171</v>
      </c>
      <c r="C76" s="127">
        <f t="shared" si="23"/>
        <v>1212.397712</v>
      </c>
      <c r="D76" s="127">
        <v>1212.397712</v>
      </c>
      <c r="E76" s="127"/>
      <c r="F76" s="138"/>
      <c r="G76" s="138"/>
      <c r="H76" s="138"/>
    </row>
    <row r="77" s="174" customFormat="1" ht="18" customHeight="1" spans="1:8">
      <c r="A77" s="65" t="s">
        <v>172</v>
      </c>
      <c r="B77" s="126" t="s">
        <v>173</v>
      </c>
      <c r="C77" s="127">
        <f t="shared" si="23"/>
        <v>113.0496</v>
      </c>
      <c r="D77" s="127">
        <v>113.0496</v>
      </c>
      <c r="E77" s="127"/>
      <c r="F77" s="138"/>
      <c r="G77" s="138"/>
      <c r="H77" s="138"/>
    </row>
    <row r="78" s="174" customFormat="1" ht="18" customHeight="1" spans="1:8">
      <c r="A78" s="65" t="s">
        <v>174</v>
      </c>
      <c r="B78" s="126" t="s">
        <v>175</v>
      </c>
      <c r="C78" s="127">
        <f t="shared" si="23"/>
        <v>144.02</v>
      </c>
      <c r="D78" s="127"/>
      <c r="E78" s="127">
        <f t="shared" ref="C78:H78" si="28">SUM(E79:E81)</f>
        <v>144.02</v>
      </c>
      <c r="F78" s="132">
        <f t="shared" si="28"/>
        <v>0</v>
      </c>
      <c r="G78" s="132">
        <f t="shared" si="28"/>
        <v>0</v>
      </c>
      <c r="H78" s="132">
        <f t="shared" si="28"/>
        <v>0</v>
      </c>
    </row>
    <row r="79" s="174" customFormat="1" ht="18" customHeight="1" spans="1:8">
      <c r="A79" s="65">
        <v>2080702</v>
      </c>
      <c r="B79" s="126" t="s">
        <v>176</v>
      </c>
      <c r="C79" s="127">
        <f t="shared" si="23"/>
        <v>5</v>
      </c>
      <c r="D79" s="127"/>
      <c r="E79" s="127">
        <v>5</v>
      </c>
      <c r="F79" s="138"/>
      <c r="G79" s="138"/>
      <c r="H79" s="138"/>
    </row>
    <row r="80" s="174" customFormat="1" ht="18" customHeight="1" spans="1:8">
      <c r="A80" s="65" t="s">
        <v>177</v>
      </c>
      <c r="B80" s="126" t="s">
        <v>178</v>
      </c>
      <c r="C80" s="127">
        <f t="shared" si="23"/>
        <v>56</v>
      </c>
      <c r="D80" s="127"/>
      <c r="E80" s="127">
        <v>56</v>
      </c>
      <c r="F80" s="138"/>
      <c r="G80" s="138"/>
      <c r="H80" s="138"/>
    </row>
    <row r="81" s="174" customFormat="1" ht="18" customHeight="1" spans="1:8">
      <c r="A81" s="65" t="s">
        <v>179</v>
      </c>
      <c r="B81" s="126" t="s">
        <v>180</v>
      </c>
      <c r="C81" s="127">
        <f t="shared" si="23"/>
        <v>83.02</v>
      </c>
      <c r="D81" s="127"/>
      <c r="E81" s="127">
        <v>83.02</v>
      </c>
      <c r="F81" s="138"/>
      <c r="G81" s="138"/>
      <c r="H81" s="138"/>
    </row>
    <row r="82" s="174" customFormat="1" ht="18" customHeight="1" spans="1:8">
      <c r="A82" s="65" t="s">
        <v>181</v>
      </c>
      <c r="B82" s="126" t="s">
        <v>182</v>
      </c>
      <c r="C82" s="127">
        <f t="shared" si="23"/>
        <v>258.7986</v>
      </c>
      <c r="D82" s="127"/>
      <c r="E82" s="127">
        <f t="shared" ref="C82:H82" si="29">SUM(E83:E89)</f>
        <v>258.7986</v>
      </c>
      <c r="F82" s="132">
        <f t="shared" si="29"/>
        <v>0</v>
      </c>
      <c r="G82" s="132">
        <f t="shared" si="29"/>
        <v>0</v>
      </c>
      <c r="H82" s="132">
        <f t="shared" si="29"/>
        <v>0</v>
      </c>
    </row>
    <row r="83" s="174" customFormat="1" ht="18" customHeight="1" spans="1:8">
      <c r="A83" s="65" t="s">
        <v>183</v>
      </c>
      <c r="B83" s="126" t="s">
        <v>184</v>
      </c>
      <c r="C83" s="127"/>
      <c r="D83" s="127"/>
      <c r="E83" s="127"/>
      <c r="F83" s="138"/>
      <c r="G83" s="138"/>
      <c r="H83" s="138"/>
    </row>
    <row r="84" s="174" customFormat="1" ht="18" customHeight="1" spans="1:8">
      <c r="A84" s="65" t="s">
        <v>185</v>
      </c>
      <c r="B84" s="126" t="s">
        <v>186</v>
      </c>
      <c r="C84" s="127"/>
      <c r="D84" s="127"/>
      <c r="E84" s="127"/>
      <c r="F84" s="138"/>
      <c r="G84" s="138"/>
      <c r="H84" s="138"/>
    </row>
    <row r="85" s="174" customFormat="1" ht="18" customHeight="1" spans="1:8">
      <c r="A85" s="65" t="s">
        <v>187</v>
      </c>
      <c r="B85" s="126" t="s">
        <v>188</v>
      </c>
      <c r="C85" s="127"/>
      <c r="D85" s="127"/>
      <c r="E85" s="127"/>
      <c r="F85" s="138"/>
      <c r="G85" s="138"/>
      <c r="H85" s="138"/>
    </row>
    <row r="86" s="174" customFormat="1" ht="18" customHeight="1" spans="1:8">
      <c r="A86" s="65" t="s">
        <v>189</v>
      </c>
      <c r="B86" s="126" t="s">
        <v>190</v>
      </c>
      <c r="C86" s="127">
        <f t="shared" si="23"/>
        <v>209.1886</v>
      </c>
      <c r="D86" s="127"/>
      <c r="E86" s="127">
        <v>209.1886</v>
      </c>
      <c r="F86" s="138"/>
      <c r="G86" s="138"/>
      <c r="H86" s="138"/>
    </row>
    <row r="87" s="174" customFormat="1" ht="18" customHeight="1" spans="1:8">
      <c r="A87" s="65" t="s">
        <v>191</v>
      </c>
      <c r="B87" s="126" t="s">
        <v>192</v>
      </c>
      <c r="C87" s="127">
        <f t="shared" si="23"/>
        <v>0</v>
      </c>
      <c r="D87" s="127"/>
      <c r="E87" s="127"/>
      <c r="F87" s="138"/>
      <c r="G87" s="138"/>
      <c r="H87" s="138"/>
    </row>
    <row r="88" s="174" customFormat="1" ht="18" customHeight="1" spans="1:8">
      <c r="A88" s="145" t="s">
        <v>193</v>
      </c>
      <c r="B88" s="129" t="s">
        <v>194</v>
      </c>
      <c r="C88" s="127"/>
      <c r="D88" s="127"/>
      <c r="E88" s="127"/>
      <c r="F88" s="138"/>
      <c r="G88" s="138"/>
      <c r="H88" s="138"/>
    </row>
    <row r="89" s="174" customFormat="1" ht="18" customHeight="1" spans="1:8">
      <c r="A89" s="65" t="s">
        <v>195</v>
      </c>
      <c r="B89" s="126" t="s">
        <v>196</v>
      </c>
      <c r="C89" s="127">
        <f t="shared" si="23"/>
        <v>49.61</v>
      </c>
      <c r="D89" s="127"/>
      <c r="E89" s="127">
        <v>49.61</v>
      </c>
      <c r="F89" s="138"/>
      <c r="G89" s="138"/>
      <c r="H89" s="138"/>
    </row>
    <row r="90" s="174" customFormat="1" ht="18" customHeight="1" spans="1:8">
      <c r="A90" s="65" t="s">
        <v>197</v>
      </c>
      <c r="B90" s="126" t="s">
        <v>198</v>
      </c>
      <c r="C90" s="127">
        <f t="shared" si="23"/>
        <v>0</v>
      </c>
      <c r="D90" s="127">
        <f t="shared" ref="C90:H90" si="30">SUM(D91:D92)</f>
        <v>0</v>
      </c>
      <c r="E90" s="127"/>
      <c r="F90" s="132">
        <f t="shared" si="30"/>
        <v>0</v>
      </c>
      <c r="G90" s="132">
        <f t="shared" si="30"/>
        <v>0</v>
      </c>
      <c r="H90" s="132">
        <f t="shared" si="30"/>
        <v>0</v>
      </c>
    </row>
    <row r="91" s="174" customFormat="1" ht="18" customHeight="1" spans="1:8">
      <c r="A91" s="65" t="s">
        <v>199</v>
      </c>
      <c r="B91" s="132" t="s">
        <v>200</v>
      </c>
      <c r="C91" s="127">
        <f t="shared" si="23"/>
        <v>0</v>
      </c>
      <c r="D91" s="127"/>
      <c r="E91" s="127"/>
      <c r="F91" s="138"/>
      <c r="G91" s="138"/>
      <c r="H91" s="138"/>
    </row>
    <row r="92" s="174" customFormat="1" ht="18" customHeight="1" spans="1:8">
      <c r="A92" s="65">
        <v>2080999</v>
      </c>
      <c r="B92" s="126" t="s">
        <v>201</v>
      </c>
      <c r="C92" s="127"/>
      <c r="D92" s="127"/>
      <c r="E92" s="127"/>
      <c r="F92" s="138"/>
      <c r="G92" s="138"/>
      <c r="H92" s="138"/>
    </row>
    <row r="93" s="174" customFormat="1" ht="18" customHeight="1" spans="1:8">
      <c r="A93" s="65" t="s">
        <v>202</v>
      </c>
      <c r="B93" s="126" t="s">
        <v>203</v>
      </c>
      <c r="C93" s="127">
        <f t="shared" si="23"/>
        <v>82</v>
      </c>
      <c r="D93" s="127"/>
      <c r="E93" s="127">
        <f t="shared" ref="C93:H93" si="31">SUM(E94:E98)</f>
        <v>82</v>
      </c>
      <c r="F93" s="132">
        <f t="shared" si="31"/>
        <v>0</v>
      </c>
      <c r="G93" s="132">
        <f t="shared" si="31"/>
        <v>0</v>
      </c>
      <c r="H93" s="132">
        <f t="shared" si="31"/>
        <v>0</v>
      </c>
    </row>
    <row r="94" s="174" customFormat="1" ht="18" customHeight="1" spans="1:8">
      <c r="A94" s="65" t="s">
        <v>204</v>
      </c>
      <c r="B94" s="126" t="s">
        <v>205</v>
      </c>
      <c r="C94" s="127"/>
      <c r="D94" s="127"/>
      <c r="E94" s="127"/>
      <c r="F94" s="138"/>
      <c r="G94" s="138"/>
      <c r="H94" s="138"/>
    </row>
    <row r="95" s="174" customFormat="1" ht="18" customHeight="1" spans="1:8">
      <c r="A95" s="65" t="s">
        <v>206</v>
      </c>
      <c r="B95" s="126" t="s">
        <v>207</v>
      </c>
      <c r="C95" s="127">
        <f t="shared" si="23"/>
        <v>82</v>
      </c>
      <c r="D95" s="127"/>
      <c r="E95" s="127">
        <v>82</v>
      </c>
      <c r="F95" s="138"/>
      <c r="G95" s="138"/>
      <c r="H95" s="138"/>
    </row>
    <row r="96" s="174" customFormat="1" ht="18" customHeight="1" spans="1:8">
      <c r="A96" s="65">
        <v>2081004</v>
      </c>
      <c r="B96" s="66" t="s">
        <v>403</v>
      </c>
      <c r="C96" s="127">
        <f t="shared" si="23"/>
        <v>0</v>
      </c>
      <c r="D96" s="127"/>
      <c r="E96" s="127"/>
      <c r="F96" s="138"/>
      <c r="G96" s="138"/>
      <c r="H96" s="138"/>
    </row>
    <row r="97" s="174" customFormat="1" ht="18" customHeight="1" spans="1:8">
      <c r="A97" s="65" t="s">
        <v>209</v>
      </c>
      <c r="B97" s="126" t="s">
        <v>404</v>
      </c>
      <c r="C97" s="127"/>
      <c r="D97" s="127"/>
      <c r="E97" s="127"/>
      <c r="F97" s="138"/>
      <c r="G97" s="138"/>
      <c r="H97" s="138"/>
    </row>
    <row r="98" s="174" customFormat="1" ht="18" customHeight="1" spans="1:8">
      <c r="A98" s="65" t="s">
        <v>211</v>
      </c>
      <c r="B98" s="126" t="s">
        <v>212</v>
      </c>
      <c r="C98" s="127"/>
      <c r="D98" s="127"/>
      <c r="E98" s="127"/>
      <c r="F98" s="138"/>
      <c r="G98" s="138"/>
      <c r="H98" s="138"/>
    </row>
    <row r="99" s="174" customFormat="1" ht="18" customHeight="1" spans="1:8">
      <c r="A99" s="65" t="s">
        <v>213</v>
      </c>
      <c r="B99" s="126" t="s">
        <v>214</v>
      </c>
      <c r="C99" s="127">
        <f t="shared" si="23"/>
        <v>390.69</v>
      </c>
      <c r="D99" s="127"/>
      <c r="E99" s="127">
        <f t="shared" ref="C99:H99" si="32">SUM(E100:E102)</f>
        <v>390.69</v>
      </c>
      <c r="F99" s="132">
        <f t="shared" si="32"/>
        <v>0</v>
      </c>
      <c r="G99" s="132">
        <f t="shared" si="32"/>
        <v>0</v>
      </c>
      <c r="H99" s="132">
        <f t="shared" si="32"/>
        <v>0</v>
      </c>
    </row>
    <row r="100" s="174" customFormat="1" ht="18" customHeight="1" spans="1:8">
      <c r="A100" s="65" t="s">
        <v>215</v>
      </c>
      <c r="B100" s="126" t="s">
        <v>216</v>
      </c>
      <c r="C100" s="127">
        <f t="shared" si="23"/>
        <v>1.2</v>
      </c>
      <c r="D100" s="127"/>
      <c r="E100" s="127">
        <v>1.2</v>
      </c>
      <c r="F100" s="138"/>
      <c r="G100" s="138"/>
      <c r="H100" s="138"/>
    </row>
    <row r="101" s="174" customFormat="1" ht="18" customHeight="1" spans="1:8">
      <c r="A101" s="65" t="s">
        <v>217</v>
      </c>
      <c r="B101" s="126" t="s">
        <v>218</v>
      </c>
      <c r="C101" s="127">
        <f t="shared" si="23"/>
        <v>80</v>
      </c>
      <c r="D101" s="127"/>
      <c r="E101" s="127">
        <v>80</v>
      </c>
      <c r="F101" s="138"/>
      <c r="G101" s="138"/>
      <c r="H101" s="138"/>
    </row>
    <row r="102" s="174" customFormat="1" ht="18" customHeight="1" spans="1:8">
      <c r="A102" s="65" t="s">
        <v>219</v>
      </c>
      <c r="B102" s="126" t="s">
        <v>220</v>
      </c>
      <c r="C102" s="127">
        <f t="shared" si="23"/>
        <v>309.49</v>
      </c>
      <c r="D102" s="127"/>
      <c r="E102" s="127">
        <v>309.49</v>
      </c>
      <c r="F102" s="138"/>
      <c r="G102" s="138"/>
      <c r="H102" s="138"/>
    </row>
    <row r="103" s="174" customFormat="1" ht="18" customHeight="1" spans="1:8">
      <c r="A103" s="65" t="s">
        <v>221</v>
      </c>
      <c r="B103" s="126" t="s">
        <v>222</v>
      </c>
      <c r="C103" s="127">
        <f t="shared" si="23"/>
        <v>25.82339</v>
      </c>
      <c r="D103" s="127"/>
      <c r="E103" s="127">
        <f t="shared" ref="C103:H103" si="33">SUM(E104:E105)</f>
        <v>25.82339</v>
      </c>
      <c r="F103" s="132">
        <f t="shared" si="33"/>
        <v>0</v>
      </c>
      <c r="G103" s="132">
        <f t="shared" si="33"/>
        <v>0</v>
      </c>
      <c r="H103" s="132">
        <f t="shared" si="33"/>
        <v>0</v>
      </c>
    </row>
    <row r="104" s="174" customFormat="1" ht="18" customHeight="1" spans="1:8">
      <c r="A104" s="65" t="s">
        <v>223</v>
      </c>
      <c r="B104" s="126" t="s">
        <v>224</v>
      </c>
      <c r="C104" s="127"/>
      <c r="D104" s="127"/>
      <c r="E104" s="127"/>
      <c r="F104" s="138"/>
      <c r="G104" s="138"/>
      <c r="H104" s="138"/>
    </row>
    <row r="105" s="174" customFormat="1" ht="18" customHeight="1" spans="1:8">
      <c r="A105" s="65" t="s">
        <v>225</v>
      </c>
      <c r="B105" s="126" t="s">
        <v>226</v>
      </c>
      <c r="C105" s="127">
        <f t="shared" si="23"/>
        <v>25.82339</v>
      </c>
      <c r="D105" s="127"/>
      <c r="E105" s="127">
        <v>25.82339</v>
      </c>
      <c r="F105" s="138"/>
      <c r="G105" s="138"/>
      <c r="H105" s="138"/>
    </row>
    <row r="106" s="174" customFormat="1" ht="18" customHeight="1" spans="1:8">
      <c r="A106" s="65">
        <v>20820</v>
      </c>
      <c r="B106" s="129" t="s">
        <v>227</v>
      </c>
      <c r="C106" s="127"/>
      <c r="D106" s="127"/>
      <c r="E106" s="127"/>
      <c r="F106" s="132">
        <f t="shared" ref="C106:H106" si="34">SUM(F107)</f>
        <v>0</v>
      </c>
      <c r="G106" s="132">
        <f t="shared" si="34"/>
        <v>0</v>
      </c>
      <c r="H106" s="132">
        <f t="shared" si="34"/>
        <v>0</v>
      </c>
    </row>
    <row r="107" s="174" customFormat="1" ht="18" customHeight="1" spans="1:8">
      <c r="A107" s="65">
        <v>2082001</v>
      </c>
      <c r="B107" s="129" t="s">
        <v>228</v>
      </c>
      <c r="C107" s="127"/>
      <c r="D107" s="127"/>
      <c r="E107" s="127"/>
      <c r="F107" s="138"/>
      <c r="G107" s="138"/>
      <c r="H107" s="138"/>
    </row>
    <row r="108" s="174" customFormat="1" ht="18" customHeight="1" spans="1:8">
      <c r="A108" s="65" t="s">
        <v>229</v>
      </c>
      <c r="B108" s="126" t="s">
        <v>230</v>
      </c>
      <c r="C108" s="127"/>
      <c r="D108" s="127"/>
      <c r="E108" s="127"/>
      <c r="F108" s="132">
        <f t="shared" ref="C108:H108" si="35">SUM(F109)</f>
        <v>0</v>
      </c>
      <c r="G108" s="132">
        <f t="shared" si="35"/>
        <v>0</v>
      </c>
      <c r="H108" s="132">
        <f t="shared" si="35"/>
        <v>0</v>
      </c>
    </row>
    <row r="109" s="174" customFormat="1" ht="18" customHeight="1" spans="1:8">
      <c r="A109" s="65" t="s">
        <v>231</v>
      </c>
      <c r="B109" s="126" t="s">
        <v>232</v>
      </c>
      <c r="C109" s="127"/>
      <c r="D109" s="127"/>
      <c r="E109" s="127"/>
      <c r="F109" s="138"/>
      <c r="G109" s="138"/>
      <c r="H109" s="138"/>
    </row>
    <row r="110" s="174" customFormat="1" ht="18" customHeight="1" spans="1:8">
      <c r="A110" s="65" t="s">
        <v>233</v>
      </c>
      <c r="B110" s="126" t="s">
        <v>234</v>
      </c>
      <c r="C110" s="127"/>
      <c r="D110" s="127"/>
      <c r="E110" s="127"/>
      <c r="F110" s="132">
        <f t="shared" ref="C110:H110" si="36">SUM(F111:F112)</f>
        <v>0</v>
      </c>
      <c r="G110" s="132">
        <f t="shared" si="36"/>
        <v>0</v>
      </c>
      <c r="H110" s="132">
        <f t="shared" si="36"/>
        <v>0</v>
      </c>
    </row>
    <row r="111" s="174" customFormat="1" ht="18" customHeight="1" spans="1:8">
      <c r="A111" s="65" t="s">
        <v>235</v>
      </c>
      <c r="B111" s="126" t="s">
        <v>236</v>
      </c>
      <c r="C111" s="127"/>
      <c r="D111" s="127"/>
      <c r="E111" s="127"/>
      <c r="F111" s="138"/>
      <c r="G111" s="138"/>
      <c r="H111" s="138"/>
    </row>
    <row r="112" s="174" customFormat="1" ht="18" customHeight="1" spans="1:8">
      <c r="A112" s="65" t="s">
        <v>237</v>
      </c>
      <c r="B112" s="126" t="s">
        <v>238</v>
      </c>
      <c r="C112" s="127"/>
      <c r="D112" s="127"/>
      <c r="E112" s="127"/>
      <c r="F112" s="138"/>
      <c r="G112" s="138"/>
      <c r="H112" s="138"/>
    </row>
    <row r="113" s="174" customFormat="1" ht="18" customHeight="1" spans="1:8">
      <c r="A113" s="65" t="s">
        <v>239</v>
      </c>
      <c r="B113" s="126" t="s">
        <v>240</v>
      </c>
      <c r="C113" s="127"/>
      <c r="D113" s="127"/>
      <c r="E113" s="127"/>
      <c r="F113" s="132">
        <f t="shared" ref="D113:H113" si="37">SUM(F114)</f>
        <v>0</v>
      </c>
      <c r="G113" s="132">
        <f t="shared" si="37"/>
        <v>0</v>
      </c>
      <c r="H113" s="132">
        <f t="shared" si="37"/>
        <v>0</v>
      </c>
    </row>
    <row r="114" s="174" customFormat="1" ht="18" customHeight="1" spans="1:8">
      <c r="A114" s="65" t="s">
        <v>241</v>
      </c>
      <c r="B114" s="126" t="s">
        <v>242</v>
      </c>
      <c r="C114" s="127"/>
      <c r="D114" s="127"/>
      <c r="E114" s="127"/>
      <c r="F114" s="138"/>
      <c r="G114" s="138"/>
      <c r="H114" s="138"/>
    </row>
    <row r="115" s="174" customFormat="1" ht="18" customHeight="1" spans="1:8">
      <c r="A115" s="65" t="s">
        <v>243</v>
      </c>
      <c r="B115" s="126" t="s">
        <v>244</v>
      </c>
      <c r="C115" s="127">
        <f t="shared" si="23"/>
        <v>325.702</v>
      </c>
      <c r="D115" s="127"/>
      <c r="E115" s="127">
        <f t="shared" ref="D115:H115" si="38">SUM(E116)</f>
        <v>325.702</v>
      </c>
      <c r="F115" s="132">
        <f t="shared" si="38"/>
        <v>0</v>
      </c>
      <c r="G115" s="132">
        <f t="shared" si="38"/>
        <v>0</v>
      </c>
      <c r="H115" s="132">
        <f t="shared" si="38"/>
        <v>0</v>
      </c>
    </row>
    <row r="116" s="174" customFormat="1" ht="18" customHeight="1" spans="1:8">
      <c r="A116" s="65" t="s">
        <v>405</v>
      </c>
      <c r="B116" s="126" t="s">
        <v>245</v>
      </c>
      <c r="C116" s="127">
        <f t="shared" si="23"/>
        <v>325.702</v>
      </c>
      <c r="D116" s="127"/>
      <c r="E116" s="127">
        <v>325.702</v>
      </c>
      <c r="F116" s="138"/>
      <c r="G116" s="138"/>
      <c r="H116" s="138"/>
    </row>
    <row r="117" s="174" customFormat="1" ht="18" customHeight="1" spans="1:8">
      <c r="A117" s="62" t="s">
        <v>246</v>
      </c>
      <c r="B117" s="63" t="s">
        <v>247</v>
      </c>
      <c r="C117" s="188">
        <f t="shared" ref="C117:H117" si="39">SUM(C118,C120,C123,C126,C130,C132,C137,C139)</f>
        <v>25568.308298</v>
      </c>
      <c r="D117" s="188">
        <f t="shared" si="39"/>
        <v>20245.862598</v>
      </c>
      <c r="E117" s="188">
        <f t="shared" si="39"/>
        <v>5322.4457</v>
      </c>
      <c r="F117" s="136">
        <f t="shared" si="39"/>
        <v>0</v>
      </c>
      <c r="G117" s="136">
        <f t="shared" si="39"/>
        <v>0</v>
      </c>
      <c r="H117" s="136">
        <f t="shared" si="39"/>
        <v>0</v>
      </c>
    </row>
    <row r="118" s="174" customFormat="1" ht="18" customHeight="1" spans="1:8">
      <c r="A118" s="65" t="s">
        <v>248</v>
      </c>
      <c r="B118" s="126" t="s">
        <v>249</v>
      </c>
      <c r="C118" s="127">
        <f t="shared" ref="C118:C140" si="40">D118+E118</f>
        <v>115.453</v>
      </c>
      <c r="D118" s="127">
        <f t="shared" ref="D118:H118" si="41">SUM(D119)</f>
        <v>115.453</v>
      </c>
      <c r="E118" s="127">
        <f t="shared" si="41"/>
        <v>0</v>
      </c>
      <c r="F118" s="132">
        <f t="shared" si="41"/>
        <v>0</v>
      </c>
      <c r="G118" s="132">
        <f t="shared" si="41"/>
        <v>0</v>
      </c>
      <c r="H118" s="132">
        <f t="shared" si="41"/>
        <v>0</v>
      </c>
    </row>
    <row r="119" s="174" customFormat="1" ht="18" customHeight="1" spans="1:8">
      <c r="A119" s="65">
        <v>2100101</v>
      </c>
      <c r="B119" s="126" t="s">
        <v>250</v>
      </c>
      <c r="C119" s="127">
        <f t="shared" si="40"/>
        <v>115.453</v>
      </c>
      <c r="D119" s="127">
        <v>115.453</v>
      </c>
      <c r="E119" s="127"/>
      <c r="F119" s="138"/>
      <c r="G119" s="138"/>
      <c r="H119" s="138"/>
    </row>
    <row r="120" s="174" customFormat="1" ht="18" customHeight="1" spans="1:8">
      <c r="A120" s="65" t="s">
        <v>251</v>
      </c>
      <c r="B120" s="126" t="s">
        <v>252</v>
      </c>
      <c r="C120" s="127">
        <f t="shared" si="40"/>
        <v>19003.3403</v>
      </c>
      <c r="D120" s="127">
        <f t="shared" ref="C120:H120" si="42">SUM(D121:D122)</f>
        <v>17097.8046</v>
      </c>
      <c r="E120" s="127">
        <f t="shared" si="42"/>
        <v>1905.5357</v>
      </c>
      <c r="F120" s="132">
        <f t="shared" si="42"/>
        <v>0</v>
      </c>
      <c r="G120" s="132">
        <f t="shared" si="42"/>
        <v>0</v>
      </c>
      <c r="H120" s="132">
        <f t="shared" si="42"/>
        <v>0</v>
      </c>
    </row>
    <row r="121" s="174" customFormat="1" ht="18" customHeight="1" spans="1:8">
      <c r="A121" s="65" t="s">
        <v>253</v>
      </c>
      <c r="B121" s="126" t="s">
        <v>254</v>
      </c>
      <c r="C121" s="127">
        <f t="shared" si="40"/>
        <v>19003.3403</v>
      </c>
      <c r="D121" s="127">
        <v>17097.8046</v>
      </c>
      <c r="E121" s="127">
        <f>19003.3403-D121</f>
        <v>1905.5357</v>
      </c>
      <c r="F121" s="138"/>
      <c r="G121" s="138"/>
      <c r="H121" s="138"/>
    </row>
    <row r="122" s="174" customFormat="1" ht="18" customHeight="1" spans="1:8">
      <c r="A122" s="65">
        <v>2100399</v>
      </c>
      <c r="B122" s="126" t="s">
        <v>255</v>
      </c>
      <c r="C122" s="127"/>
      <c r="D122" s="127"/>
      <c r="E122" s="127"/>
      <c r="F122" s="138"/>
      <c r="G122" s="138"/>
      <c r="H122" s="138"/>
    </row>
    <row r="123" s="174" customFormat="1" ht="18" customHeight="1" spans="1:8">
      <c r="A123" s="65" t="s">
        <v>256</v>
      </c>
      <c r="B123" s="126" t="s">
        <v>257</v>
      </c>
      <c r="C123" s="127">
        <f t="shared" si="40"/>
        <v>3053.418</v>
      </c>
      <c r="D123" s="127"/>
      <c r="E123" s="127">
        <f t="shared" ref="C123:H123" si="43">SUM(E124:E125)</f>
        <v>3053.418</v>
      </c>
      <c r="F123" s="132">
        <f t="shared" si="43"/>
        <v>0</v>
      </c>
      <c r="G123" s="132">
        <f t="shared" si="43"/>
        <v>0</v>
      </c>
      <c r="H123" s="132">
        <f t="shared" si="43"/>
        <v>0</v>
      </c>
    </row>
    <row r="124" s="174" customFormat="1" ht="18" customHeight="1" spans="1:8">
      <c r="A124" s="65" t="s">
        <v>258</v>
      </c>
      <c r="B124" s="126" t="s">
        <v>259</v>
      </c>
      <c r="C124" s="127">
        <f t="shared" si="40"/>
        <v>1053.418</v>
      </c>
      <c r="D124" s="127"/>
      <c r="E124" s="127">
        <v>1053.418</v>
      </c>
      <c r="F124" s="138"/>
      <c r="G124" s="138"/>
      <c r="H124" s="138"/>
    </row>
    <row r="125" s="174" customFormat="1" ht="18" customHeight="1" spans="1:8">
      <c r="A125" s="65">
        <v>2100410</v>
      </c>
      <c r="B125" s="126" t="s">
        <v>260</v>
      </c>
      <c r="C125" s="127"/>
      <c r="D125" s="127"/>
      <c r="E125" s="127">
        <v>2000</v>
      </c>
      <c r="F125" s="138"/>
      <c r="G125" s="138"/>
      <c r="H125" s="138"/>
    </row>
    <row r="126" s="174" customFormat="1" ht="18" customHeight="1" spans="1:8">
      <c r="A126" s="65" t="s">
        <v>261</v>
      </c>
      <c r="B126" s="126" t="s">
        <v>262</v>
      </c>
      <c r="C126" s="127">
        <f t="shared" si="40"/>
        <v>298.492</v>
      </c>
      <c r="D126" s="127"/>
      <c r="E126" s="127">
        <f t="shared" ref="C126:H126" si="44">SUM(E127:E129)</f>
        <v>298.492</v>
      </c>
      <c r="F126" s="132">
        <f t="shared" si="44"/>
        <v>0</v>
      </c>
      <c r="G126" s="132">
        <f t="shared" si="44"/>
        <v>0</v>
      </c>
      <c r="H126" s="132">
        <f t="shared" si="44"/>
        <v>0</v>
      </c>
    </row>
    <row r="127" s="174" customFormat="1" ht="18" customHeight="1" spans="1:8">
      <c r="A127" s="65" t="s">
        <v>263</v>
      </c>
      <c r="B127" s="126" t="s">
        <v>264</v>
      </c>
      <c r="C127" s="127"/>
      <c r="D127" s="127"/>
      <c r="E127" s="127"/>
      <c r="F127" s="138"/>
      <c r="G127" s="138"/>
      <c r="H127" s="138"/>
    </row>
    <row r="128" s="174" customFormat="1" ht="18" customHeight="1" spans="1:8">
      <c r="A128" s="65" t="s">
        <v>265</v>
      </c>
      <c r="B128" s="126" t="s">
        <v>266</v>
      </c>
      <c r="C128" s="127">
        <f t="shared" si="40"/>
        <v>294.492</v>
      </c>
      <c r="D128" s="127"/>
      <c r="E128" s="127">
        <v>294.492</v>
      </c>
      <c r="F128" s="138"/>
      <c r="G128" s="138"/>
      <c r="H128" s="138"/>
    </row>
    <row r="129" s="174" customFormat="1" ht="18" customHeight="1" spans="1:8">
      <c r="A129" s="65" t="s">
        <v>267</v>
      </c>
      <c r="B129" s="126" t="s">
        <v>268</v>
      </c>
      <c r="C129" s="127">
        <f t="shared" si="40"/>
        <v>4</v>
      </c>
      <c r="D129" s="127"/>
      <c r="E129" s="127">
        <v>4</v>
      </c>
      <c r="F129" s="138"/>
      <c r="G129" s="138"/>
      <c r="H129" s="138"/>
    </row>
    <row r="130" s="174" customFormat="1" ht="18" customHeight="1" spans="1:8">
      <c r="A130" s="65" t="s">
        <v>269</v>
      </c>
      <c r="B130" s="126" t="s">
        <v>270</v>
      </c>
      <c r="C130" s="127"/>
      <c r="D130" s="127"/>
      <c r="E130" s="127"/>
      <c r="F130" s="132">
        <f t="shared" ref="C130:H130" si="45">SUM(F131)</f>
        <v>0</v>
      </c>
      <c r="G130" s="132">
        <f t="shared" si="45"/>
        <v>0</v>
      </c>
      <c r="H130" s="132">
        <f t="shared" si="45"/>
        <v>0</v>
      </c>
    </row>
    <row r="131" s="174" customFormat="1" ht="18" customHeight="1" spans="1:8">
      <c r="A131" s="65" t="s">
        <v>271</v>
      </c>
      <c r="B131" s="126" t="s">
        <v>272</v>
      </c>
      <c r="C131" s="127"/>
      <c r="D131" s="127"/>
      <c r="E131" s="127"/>
      <c r="F131" s="138"/>
      <c r="G131" s="138"/>
      <c r="H131" s="138"/>
    </row>
    <row r="132" s="174" customFormat="1" ht="18" customHeight="1" spans="1:8">
      <c r="A132" s="65">
        <v>21011</v>
      </c>
      <c r="B132" s="126" t="s">
        <v>273</v>
      </c>
      <c r="C132" s="127">
        <f t="shared" si="40"/>
        <v>3032.604998</v>
      </c>
      <c r="D132" s="127">
        <f t="shared" ref="C132:H132" si="46">SUM(D133:D136)</f>
        <v>3032.604998</v>
      </c>
      <c r="E132" s="127">
        <f t="shared" si="46"/>
        <v>0</v>
      </c>
      <c r="F132" s="132">
        <f t="shared" si="46"/>
        <v>0</v>
      </c>
      <c r="G132" s="132">
        <f t="shared" si="46"/>
        <v>0</v>
      </c>
      <c r="H132" s="132">
        <f t="shared" si="46"/>
        <v>0</v>
      </c>
    </row>
    <row r="133" s="174" customFormat="1" ht="18" customHeight="1" spans="1:8">
      <c r="A133" s="65">
        <v>2101101</v>
      </c>
      <c r="B133" s="126" t="s">
        <v>274</v>
      </c>
      <c r="C133" s="127">
        <f t="shared" si="40"/>
        <v>300.56</v>
      </c>
      <c r="D133" s="127">
        <v>300.56</v>
      </c>
      <c r="E133" s="127"/>
      <c r="F133" s="138"/>
      <c r="G133" s="138"/>
      <c r="H133" s="138"/>
    </row>
    <row r="134" s="174" customFormat="1" ht="18" customHeight="1" spans="1:8">
      <c r="A134" s="65">
        <v>2101102</v>
      </c>
      <c r="B134" s="126" t="s">
        <v>275</v>
      </c>
      <c r="C134" s="127">
        <f t="shared" si="40"/>
        <v>2212.198867</v>
      </c>
      <c r="D134" s="127">
        <v>2212.198867</v>
      </c>
      <c r="E134" s="127"/>
      <c r="F134" s="138"/>
      <c r="G134" s="138"/>
      <c r="H134" s="138"/>
    </row>
    <row r="135" s="174" customFormat="1" ht="18" customHeight="1" spans="1:8">
      <c r="A135" s="65">
        <v>2101103</v>
      </c>
      <c r="B135" s="126" t="s">
        <v>276</v>
      </c>
      <c r="C135" s="127">
        <f t="shared" si="40"/>
        <v>519.846131</v>
      </c>
      <c r="D135" s="127">
        <v>519.846131</v>
      </c>
      <c r="E135" s="127"/>
      <c r="F135" s="138"/>
      <c r="G135" s="138"/>
      <c r="H135" s="138"/>
    </row>
    <row r="136" s="174" customFormat="1" ht="18" customHeight="1" spans="1:8">
      <c r="A136" s="65">
        <v>2101109</v>
      </c>
      <c r="B136" s="126" t="s">
        <v>277</v>
      </c>
      <c r="C136" s="127"/>
      <c r="D136" s="127"/>
      <c r="E136" s="127"/>
      <c r="F136" s="138"/>
      <c r="G136" s="138"/>
      <c r="H136" s="138"/>
    </row>
    <row r="137" s="174" customFormat="1" ht="18" customHeight="1" spans="1:8">
      <c r="A137" s="65" t="s">
        <v>278</v>
      </c>
      <c r="B137" s="126" t="s">
        <v>279</v>
      </c>
      <c r="C137" s="127">
        <f t="shared" si="40"/>
        <v>15</v>
      </c>
      <c r="D137" s="127"/>
      <c r="E137" s="127">
        <f t="shared" ref="C137:H137" si="47">SUM(E138)</f>
        <v>15</v>
      </c>
      <c r="F137" s="132">
        <f t="shared" si="47"/>
        <v>0</v>
      </c>
      <c r="G137" s="132">
        <f t="shared" si="47"/>
        <v>0</v>
      </c>
      <c r="H137" s="132">
        <f t="shared" si="47"/>
        <v>0</v>
      </c>
    </row>
    <row r="138" s="174" customFormat="1" ht="18" customHeight="1" spans="1:8">
      <c r="A138" s="65" t="s">
        <v>280</v>
      </c>
      <c r="B138" s="126" t="s">
        <v>281</v>
      </c>
      <c r="C138" s="127">
        <f t="shared" si="40"/>
        <v>15</v>
      </c>
      <c r="D138" s="127"/>
      <c r="E138" s="127">
        <v>15</v>
      </c>
      <c r="F138" s="138"/>
      <c r="G138" s="138"/>
      <c r="H138" s="138"/>
    </row>
    <row r="139" s="174" customFormat="1" ht="18" customHeight="1" spans="1:8">
      <c r="A139" s="65">
        <v>21014</v>
      </c>
      <c r="B139" s="126" t="s">
        <v>282</v>
      </c>
      <c r="C139" s="127">
        <f t="shared" si="40"/>
        <v>50</v>
      </c>
      <c r="D139" s="127"/>
      <c r="E139" s="127">
        <f t="shared" ref="C139:H139" si="48">SUM(E140)</f>
        <v>50</v>
      </c>
      <c r="F139" s="132">
        <f t="shared" si="48"/>
        <v>0</v>
      </c>
      <c r="G139" s="132">
        <f t="shared" si="48"/>
        <v>0</v>
      </c>
      <c r="H139" s="132">
        <f t="shared" si="48"/>
        <v>0</v>
      </c>
    </row>
    <row r="140" s="174" customFormat="1" ht="16" customHeight="1" spans="1:8">
      <c r="A140" s="65" t="s">
        <v>283</v>
      </c>
      <c r="B140" s="126" t="s">
        <v>284</v>
      </c>
      <c r="C140" s="127">
        <f t="shared" si="40"/>
        <v>50</v>
      </c>
      <c r="D140" s="127"/>
      <c r="E140" s="127">
        <v>50</v>
      </c>
      <c r="F140" s="138"/>
      <c r="G140" s="138"/>
      <c r="H140" s="138"/>
    </row>
    <row r="141" s="174" customFormat="1" ht="18" customHeight="1" spans="1:8">
      <c r="A141" s="62" t="s">
        <v>285</v>
      </c>
      <c r="B141" s="63" t="s">
        <v>286</v>
      </c>
      <c r="C141" s="188">
        <f t="shared" ref="C141:H141" si="49">SUM(C142,C145,C149)</f>
        <v>2350.11</v>
      </c>
      <c r="D141" s="188"/>
      <c r="E141" s="188">
        <f t="shared" si="49"/>
        <v>2350.11</v>
      </c>
      <c r="F141" s="136">
        <f t="shared" si="49"/>
        <v>0</v>
      </c>
      <c r="G141" s="136">
        <f t="shared" si="49"/>
        <v>0</v>
      </c>
      <c r="H141" s="136">
        <f t="shared" si="49"/>
        <v>0</v>
      </c>
    </row>
    <row r="142" s="174" customFormat="1" ht="18" customHeight="1" spans="1:8">
      <c r="A142" s="65" t="s">
        <v>287</v>
      </c>
      <c r="B142" s="126" t="s">
        <v>288</v>
      </c>
      <c r="C142" s="127">
        <f>D142+E142</f>
        <v>2350.11</v>
      </c>
      <c r="D142" s="127"/>
      <c r="E142" s="127">
        <f t="shared" ref="C142:H142" si="50">SUM(E143:E144)</f>
        <v>2350.11</v>
      </c>
      <c r="F142" s="132">
        <f t="shared" si="50"/>
        <v>0</v>
      </c>
      <c r="G142" s="132">
        <f t="shared" si="50"/>
        <v>0</v>
      </c>
      <c r="H142" s="132">
        <f t="shared" si="50"/>
        <v>0</v>
      </c>
    </row>
    <row r="143" s="174" customFormat="1" ht="18" customHeight="1" spans="1:8">
      <c r="A143" s="65" t="s">
        <v>289</v>
      </c>
      <c r="B143" s="126" t="s">
        <v>290</v>
      </c>
      <c r="C143" s="127">
        <f>D143+E143</f>
        <v>1068.11</v>
      </c>
      <c r="D143" s="127"/>
      <c r="E143" s="127">
        <v>1068.11</v>
      </c>
      <c r="F143" s="138"/>
      <c r="G143" s="138"/>
      <c r="H143" s="138"/>
    </row>
    <row r="144" s="174" customFormat="1" ht="18" customHeight="1" spans="1:8">
      <c r="A144" s="65">
        <v>2110399</v>
      </c>
      <c r="B144" s="126" t="s">
        <v>291</v>
      </c>
      <c r="C144" s="127"/>
      <c r="D144" s="127"/>
      <c r="E144" s="127">
        <v>1282</v>
      </c>
      <c r="F144" s="138"/>
      <c r="G144" s="138"/>
      <c r="H144" s="138"/>
    </row>
    <row r="145" s="174" customFormat="1" ht="18" customHeight="1" spans="1:8">
      <c r="A145" s="65" t="s">
        <v>292</v>
      </c>
      <c r="B145" s="126" t="s">
        <v>293</v>
      </c>
      <c r="C145" s="127"/>
      <c r="D145" s="127"/>
      <c r="E145" s="127"/>
      <c r="F145" s="132">
        <f t="shared" ref="C145:H145" si="51">SUM(F146:F148)</f>
        <v>0</v>
      </c>
      <c r="G145" s="132">
        <f t="shared" si="51"/>
        <v>0</v>
      </c>
      <c r="H145" s="132">
        <f t="shared" si="51"/>
        <v>0</v>
      </c>
    </row>
    <row r="146" s="174" customFormat="1" ht="18" customHeight="1" spans="1:8">
      <c r="A146" s="65" t="s">
        <v>294</v>
      </c>
      <c r="B146" s="126" t="s">
        <v>295</v>
      </c>
      <c r="C146" s="127"/>
      <c r="D146" s="127"/>
      <c r="E146" s="127"/>
      <c r="F146" s="138"/>
      <c r="G146" s="138"/>
      <c r="H146" s="138"/>
    </row>
    <row r="147" s="174" customFormat="1" ht="18" customHeight="1" spans="1:8">
      <c r="A147" s="65">
        <v>2111002</v>
      </c>
      <c r="B147" s="126"/>
      <c r="C147" s="127"/>
      <c r="D147" s="127"/>
      <c r="E147" s="127"/>
      <c r="F147" s="138"/>
      <c r="G147" s="138"/>
      <c r="H147" s="138"/>
    </row>
    <row r="148" s="174" customFormat="1" ht="18" customHeight="1" spans="1:8">
      <c r="A148" s="65" t="s">
        <v>296</v>
      </c>
      <c r="B148" s="126" t="s">
        <v>297</v>
      </c>
      <c r="C148" s="127"/>
      <c r="D148" s="127"/>
      <c r="E148" s="127"/>
      <c r="F148" s="138"/>
      <c r="G148" s="138"/>
      <c r="H148" s="138"/>
    </row>
    <row r="149" s="174" customFormat="1" ht="18" customHeight="1" spans="1:8">
      <c r="A149" s="65">
        <v>21111</v>
      </c>
      <c r="B149" s="126" t="s">
        <v>298</v>
      </c>
      <c r="C149" s="127"/>
      <c r="D149" s="127"/>
      <c r="E149" s="127"/>
      <c r="F149" s="132">
        <f t="shared" ref="C149:H149" si="52">SUM(F150)</f>
        <v>0</v>
      </c>
      <c r="G149" s="132">
        <f t="shared" si="52"/>
        <v>0</v>
      </c>
      <c r="H149" s="132">
        <f t="shared" si="52"/>
        <v>0</v>
      </c>
    </row>
    <row r="150" s="174" customFormat="1" ht="18" customHeight="1" spans="1:8">
      <c r="A150" s="65">
        <v>2111199</v>
      </c>
      <c r="B150" s="126" t="s">
        <v>299</v>
      </c>
      <c r="C150" s="127"/>
      <c r="D150" s="127"/>
      <c r="E150" s="127"/>
      <c r="F150" s="138"/>
      <c r="G150" s="138"/>
      <c r="H150" s="138"/>
    </row>
    <row r="151" s="174" customFormat="1" ht="18" customHeight="1" spans="1:8">
      <c r="A151" s="62" t="s">
        <v>300</v>
      </c>
      <c r="B151" s="63" t="s">
        <v>301</v>
      </c>
      <c r="C151" s="188">
        <f>SUM(C152,C155,C157,C159,C165)+C161+C163</f>
        <v>36589.325103</v>
      </c>
      <c r="D151" s="188"/>
      <c r="E151" s="188">
        <f>SUM(E152,E155,E157,E159,E165)+E161+E163</f>
        <v>36589.325103</v>
      </c>
      <c r="F151" s="136">
        <f t="shared" ref="C151:H151" si="53">SUM(F152,F155,F157,F159,F165)</f>
        <v>0</v>
      </c>
      <c r="G151" s="136">
        <f t="shared" si="53"/>
        <v>0</v>
      </c>
      <c r="H151" s="136">
        <f t="shared" si="53"/>
        <v>0</v>
      </c>
    </row>
    <row r="152" s="174" customFormat="1" ht="18" customHeight="1" spans="1:8">
      <c r="A152" s="65" t="s">
        <v>302</v>
      </c>
      <c r="B152" s="126" t="s">
        <v>303</v>
      </c>
      <c r="C152" s="127">
        <f t="shared" ref="C152:C164" si="54">D152+E152</f>
        <v>23603.418719</v>
      </c>
      <c r="D152" s="127"/>
      <c r="E152" s="127">
        <f t="shared" ref="C152:H152" si="55">SUM(E153:E154)</f>
        <v>23603.418719</v>
      </c>
      <c r="F152" s="132">
        <f t="shared" si="55"/>
        <v>0</v>
      </c>
      <c r="G152" s="132">
        <f t="shared" si="55"/>
        <v>0</v>
      </c>
      <c r="H152" s="132">
        <f t="shared" si="55"/>
        <v>0</v>
      </c>
    </row>
    <row r="153" s="174" customFormat="1" ht="18" customHeight="1" spans="1:8">
      <c r="A153" s="65" t="s">
        <v>304</v>
      </c>
      <c r="B153" s="126" t="s">
        <v>305</v>
      </c>
      <c r="C153" s="127">
        <f t="shared" si="54"/>
        <v>1016.642184</v>
      </c>
      <c r="D153" s="127"/>
      <c r="E153" s="127">
        <v>1016.642184</v>
      </c>
      <c r="F153" s="138"/>
      <c r="G153" s="138"/>
      <c r="H153" s="138"/>
    </row>
    <row r="154" s="174" customFormat="1" ht="18" customHeight="1" spans="1:8">
      <c r="A154" s="65" t="s">
        <v>306</v>
      </c>
      <c r="B154" s="126" t="s">
        <v>307</v>
      </c>
      <c r="C154" s="127">
        <f t="shared" si="54"/>
        <v>22586.776535</v>
      </c>
      <c r="D154" s="127"/>
      <c r="E154" s="127">
        <v>22586.776535</v>
      </c>
      <c r="F154" s="138"/>
      <c r="G154" s="138"/>
      <c r="H154" s="138"/>
    </row>
    <row r="155" s="174" customFormat="1" ht="18" customHeight="1" spans="1:8">
      <c r="A155" s="65" t="s">
        <v>308</v>
      </c>
      <c r="B155" s="126" t="s">
        <v>309</v>
      </c>
      <c r="C155" s="127"/>
      <c r="D155" s="127"/>
      <c r="E155" s="127"/>
      <c r="F155" s="138"/>
      <c r="G155" s="138"/>
      <c r="H155" s="138"/>
    </row>
    <row r="156" s="174" customFormat="1" ht="18" customHeight="1" spans="1:8">
      <c r="A156" s="65" t="s">
        <v>310</v>
      </c>
      <c r="B156" s="126" t="s">
        <v>311</v>
      </c>
      <c r="C156" s="127"/>
      <c r="D156" s="127"/>
      <c r="E156" s="127"/>
      <c r="F156" s="138"/>
      <c r="G156" s="138"/>
      <c r="H156" s="138"/>
    </row>
    <row r="157" s="174" customFormat="1" ht="18" customHeight="1" spans="1:8">
      <c r="A157" s="65" t="s">
        <v>312</v>
      </c>
      <c r="B157" s="126" t="s">
        <v>313</v>
      </c>
      <c r="C157" s="127">
        <f t="shared" si="54"/>
        <v>1223.469422</v>
      </c>
      <c r="D157" s="127"/>
      <c r="E157" s="127">
        <f t="shared" ref="D157:H157" si="56">SUM(E158)</f>
        <v>1223.469422</v>
      </c>
      <c r="F157" s="132">
        <f t="shared" si="56"/>
        <v>0</v>
      </c>
      <c r="G157" s="132">
        <f t="shared" si="56"/>
        <v>0</v>
      </c>
      <c r="H157" s="132">
        <f t="shared" si="56"/>
        <v>0</v>
      </c>
    </row>
    <row r="158" s="174" customFormat="1" ht="18" customHeight="1" spans="1:8">
      <c r="A158" s="65" t="s">
        <v>314</v>
      </c>
      <c r="B158" s="126" t="s">
        <v>315</v>
      </c>
      <c r="C158" s="127">
        <f t="shared" si="54"/>
        <v>1223.469422</v>
      </c>
      <c r="D158" s="127"/>
      <c r="E158" s="127">
        <v>1223.469422</v>
      </c>
      <c r="F158" s="138"/>
      <c r="G158" s="138"/>
      <c r="H158" s="138"/>
    </row>
    <row r="159" s="174" customFormat="1" ht="18" customHeight="1" spans="1:8">
      <c r="A159" s="65" t="s">
        <v>316</v>
      </c>
      <c r="B159" s="126" t="s">
        <v>317</v>
      </c>
      <c r="C159" s="127">
        <f t="shared" si="54"/>
        <v>8457.318112</v>
      </c>
      <c r="D159" s="127"/>
      <c r="E159" s="127">
        <f t="shared" ref="D159:H159" si="57">SUM(E160)</f>
        <v>8457.318112</v>
      </c>
      <c r="F159" s="132">
        <f t="shared" si="57"/>
        <v>0</v>
      </c>
      <c r="G159" s="132">
        <f t="shared" si="57"/>
        <v>0</v>
      </c>
      <c r="H159" s="132">
        <f t="shared" si="57"/>
        <v>0</v>
      </c>
    </row>
    <row r="160" s="174" customFormat="1" ht="18" customHeight="1" spans="1:8">
      <c r="A160" s="65" t="s">
        <v>318</v>
      </c>
      <c r="B160" s="126" t="s">
        <v>319</v>
      </c>
      <c r="C160" s="127">
        <f t="shared" si="54"/>
        <v>8457.318112</v>
      </c>
      <c r="D160" s="127"/>
      <c r="E160" s="127">
        <v>8457.318112</v>
      </c>
      <c r="F160" s="138"/>
      <c r="G160" s="138"/>
      <c r="H160" s="138"/>
    </row>
    <row r="161" s="174" customFormat="1" ht="18" customHeight="1" spans="1:8">
      <c r="A161" s="65">
        <v>21208</v>
      </c>
      <c r="B161" s="66" t="s">
        <v>320</v>
      </c>
      <c r="C161" s="127">
        <f t="shared" si="54"/>
        <v>2193.27885</v>
      </c>
      <c r="D161" s="127"/>
      <c r="E161" s="127">
        <f>E162</f>
        <v>2193.27885</v>
      </c>
      <c r="F161" s="138"/>
      <c r="G161" s="138"/>
      <c r="H161" s="138"/>
    </row>
    <row r="162" s="174" customFormat="1" ht="18" customHeight="1" spans="1:8">
      <c r="A162" s="65">
        <v>2120804</v>
      </c>
      <c r="B162" s="66" t="s">
        <v>406</v>
      </c>
      <c r="C162" s="127">
        <f t="shared" si="54"/>
        <v>2193.27885</v>
      </c>
      <c r="D162" s="127"/>
      <c r="E162" s="127">
        <v>2193.27885</v>
      </c>
      <c r="F162" s="138"/>
      <c r="G162" s="138"/>
      <c r="H162" s="138"/>
    </row>
    <row r="163" s="174" customFormat="1" ht="18" customHeight="1" spans="1:8">
      <c r="A163" s="65">
        <v>21213</v>
      </c>
      <c r="B163" s="66" t="s">
        <v>322</v>
      </c>
      <c r="C163" s="127">
        <f t="shared" si="54"/>
        <v>1111.84</v>
      </c>
      <c r="D163" s="127"/>
      <c r="E163" s="127">
        <f>E164</f>
        <v>1111.84</v>
      </c>
      <c r="F163" s="138"/>
      <c r="G163" s="138"/>
      <c r="H163" s="138"/>
    </row>
    <row r="164" s="174" customFormat="1" ht="18" customHeight="1" spans="1:8">
      <c r="A164" s="65">
        <v>2121302</v>
      </c>
      <c r="B164" s="66" t="s">
        <v>407</v>
      </c>
      <c r="C164" s="127">
        <f t="shared" si="54"/>
        <v>1111.84</v>
      </c>
      <c r="D164" s="127"/>
      <c r="E164" s="127">
        <v>1111.84</v>
      </c>
      <c r="F164" s="138"/>
      <c r="G164" s="138"/>
      <c r="H164" s="138"/>
    </row>
    <row r="165" s="174" customFormat="1" ht="18" customHeight="1" spans="1:8">
      <c r="A165" s="65" t="s">
        <v>324</v>
      </c>
      <c r="B165" s="126" t="s">
        <v>325</v>
      </c>
      <c r="C165" s="127"/>
      <c r="D165" s="127"/>
      <c r="E165" s="127"/>
      <c r="F165" s="132">
        <f t="shared" ref="C165:H165" si="58">SUM(F166)</f>
        <v>0</v>
      </c>
      <c r="G165" s="132">
        <f t="shared" si="58"/>
        <v>0</v>
      </c>
      <c r="H165" s="132">
        <f t="shared" si="58"/>
        <v>0</v>
      </c>
    </row>
    <row r="166" s="174" customFormat="1" ht="18" customHeight="1" spans="1:8">
      <c r="A166" s="65" t="s">
        <v>326</v>
      </c>
      <c r="B166" s="126" t="s">
        <v>327</v>
      </c>
      <c r="C166" s="127"/>
      <c r="D166" s="127"/>
      <c r="E166" s="127"/>
      <c r="F166" s="138"/>
      <c r="G166" s="138"/>
      <c r="H166" s="138"/>
    </row>
    <row r="167" s="174" customFormat="1" ht="18" customHeight="1" spans="1:8">
      <c r="A167" s="62" t="s">
        <v>328</v>
      </c>
      <c r="B167" s="63" t="s">
        <v>329</v>
      </c>
      <c r="C167" s="188">
        <f t="shared" ref="C167:H167" si="59">SUM(C168,C178,C182,C187,C189,C192)</f>
        <v>16206.570192</v>
      </c>
      <c r="D167" s="188">
        <f t="shared" si="59"/>
        <v>511.7715</v>
      </c>
      <c r="E167" s="188">
        <f t="shared" si="59"/>
        <v>15694.798692</v>
      </c>
      <c r="F167" s="136">
        <f t="shared" si="59"/>
        <v>0</v>
      </c>
      <c r="G167" s="136">
        <f t="shared" si="59"/>
        <v>0</v>
      </c>
      <c r="H167" s="136">
        <f t="shared" si="59"/>
        <v>0</v>
      </c>
    </row>
    <row r="168" s="174" customFormat="1" ht="18" customHeight="1" spans="1:8">
      <c r="A168" s="65" t="s">
        <v>330</v>
      </c>
      <c r="B168" s="126" t="s">
        <v>331</v>
      </c>
      <c r="C168" s="127">
        <f t="shared" ref="C168:C193" si="60">D168+E168</f>
        <v>5903.9209</v>
      </c>
      <c r="D168" s="127">
        <f t="shared" ref="C168:H168" si="61">SUM(D169:D177)</f>
        <v>220.6865</v>
      </c>
      <c r="E168" s="127">
        <f t="shared" si="61"/>
        <v>5683.2344</v>
      </c>
      <c r="F168" s="132">
        <f t="shared" si="61"/>
        <v>0</v>
      </c>
      <c r="G168" s="132">
        <f t="shared" si="61"/>
        <v>0</v>
      </c>
      <c r="H168" s="132">
        <f t="shared" si="61"/>
        <v>0</v>
      </c>
    </row>
    <row r="169" s="174" customFormat="1" ht="18" customHeight="1" spans="1:8">
      <c r="A169" s="65" t="s">
        <v>332</v>
      </c>
      <c r="B169" s="126" t="s">
        <v>67</v>
      </c>
      <c r="C169" s="127">
        <f t="shared" si="60"/>
        <v>220.6865</v>
      </c>
      <c r="D169" s="127">
        <v>220.6865</v>
      </c>
      <c r="E169" s="127"/>
      <c r="F169" s="138"/>
      <c r="G169" s="138"/>
      <c r="H169" s="138"/>
    </row>
    <row r="170" s="174" customFormat="1" ht="18" customHeight="1" spans="1:8">
      <c r="A170" s="65" t="s">
        <v>333</v>
      </c>
      <c r="B170" s="126" t="s">
        <v>334</v>
      </c>
      <c r="C170" s="127">
        <f t="shared" si="60"/>
        <v>0</v>
      </c>
      <c r="D170" s="127"/>
      <c r="E170" s="127"/>
      <c r="F170" s="138"/>
      <c r="G170" s="138"/>
      <c r="H170" s="138"/>
    </row>
    <row r="171" s="174" customFormat="1" ht="18" customHeight="1" spans="1:8">
      <c r="A171" s="65" t="s">
        <v>335</v>
      </c>
      <c r="B171" s="126" t="s">
        <v>336</v>
      </c>
      <c r="C171" s="127">
        <f t="shared" si="60"/>
        <v>85</v>
      </c>
      <c r="D171" s="127"/>
      <c r="E171" s="127">
        <v>85</v>
      </c>
      <c r="F171" s="138"/>
      <c r="G171" s="138"/>
      <c r="H171" s="138"/>
    </row>
    <row r="172" s="174" customFormat="1" ht="18" customHeight="1" spans="1:8">
      <c r="A172" s="65" t="s">
        <v>337</v>
      </c>
      <c r="B172" s="126" t="s">
        <v>338</v>
      </c>
      <c r="C172" s="127"/>
      <c r="D172" s="127"/>
      <c r="E172" s="127"/>
      <c r="F172" s="138"/>
      <c r="G172" s="138"/>
      <c r="H172" s="138"/>
    </row>
    <row r="173" s="174" customFormat="1" ht="18" customHeight="1" spans="1:8">
      <c r="A173" s="65" t="s">
        <v>339</v>
      </c>
      <c r="B173" s="126" t="s">
        <v>340</v>
      </c>
      <c r="C173" s="127"/>
      <c r="D173" s="127"/>
      <c r="E173" s="127"/>
      <c r="F173" s="138"/>
      <c r="G173" s="138"/>
      <c r="H173" s="138"/>
    </row>
    <row r="174" s="174" customFormat="1" ht="18" customHeight="1" spans="1:8">
      <c r="A174" s="65" t="s">
        <v>341</v>
      </c>
      <c r="B174" s="126" t="s">
        <v>342</v>
      </c>
      <c r="C174" s="127"/>
      <c r="D174" s="127"/>
      <c r="E174" s="127"/>
      <c r="F174" s="138"/>
      <c r="G174" s="138"/>
      <c r="H174" s="138"/>
    </row>
    <row r="175" s="174" customFormat="1" ht="18" customHeight="1" spans="1:8">
      <c r="A175" s="65" t="s">
        <v>343</v>
      </c>
      <c r="B175" s="126" t="s">
        <v>344</v>
      </c>
      <c r="C175" s="127"/>
      <c r="D175" s="127"/>
      <c r="E175" s="127"/>
      <c r="F175" s="138"/>
      <c r="G175" s="138"/>
      <c r="H175" s="138"/>
    </row>
    <row r="176" s="174" customFormat="1" ht="18" customHeight="1" spans="1:8">
      <c r="A176" s="65" t="s">
        <v>345</v>
      </c>
      <c r="B176" s="126" t="s">
        <v>346</v>
      </c>
      <c r="C176" s="127">
        <f t="shared" si="60"/>
        <v>552</v>
      </c>
      <c r="D176" s="127"/>
      <c r="E176" s="127">
        <v>552</v>
      </c>
      <c r="F176" s="138"/>
      <c r="G176" s="138"/>
      <c r="H176" s="138"/>
    </row>
    <row r="177" s="174" customFormat="1" ht="18" customHeight="1" spans="1:8">
      <c r="A177" s="65" t="s">
        <v>347</v>
      </c>
      <c r="B177" s="126" t="s">
        <v>348</v>
      </c>
      <c r="C177" s="127">
        <f t="shared" si="60"/>
        <v>5046.2344</v>
      </c>
      <c r="D177" s="127"/>
      <c r="E177" s="127">
        <v>5046.2344</v>
      </c>
      <c r="F177" s="138"/>
      <c r="G177" s="138"/>
      <c r="H177" s="138"/>
    </row>
    <row r="178" s="174" customFormat="1" ht="18" customHeight="1" spans="1:8">
      <c r="A178" s="65" t="s">
        <v>349</v>
      </c>
      <c r="B178" s="126" t="s">
        <v>350</v>
      </c>
      <c r="C178" s="127">
        <f t="shared" si="60"/>
        <v>6276.382892</v>
      </c>
      <c r="D178" s="127"/>
      <c r="E178" s="127">
        <f t="shared" ref="C178:H178" si="62">SUM(E179:E181)</f>
        <v>6276.382892</v>
      </c>
      <c r="F178" s="132">
        <f t="shared" si="62"/>
        <v>0</v>
      </c>
      <c r="G178" s="132">
        <f t="shared" si="62"/>
        <v>0</v>
      </c>
      <c r="H178" s="132">
        <f t="shared" si="62"/>
        <v>0</v>
      </c>
    </row>
    <row r="179" s="174" customFormat="1" ht="18" customHeight="1" spans="1:8">
      <c r="A179" s="65" t="s">
        <v>351</v>
      </c>
      <c r="B179" s="126" t="s">
        <v>352</v>
      </c>
      <c r="C179" s="127">
        <f t="shared" si="60"/>
        <v>6227.382892</v>
      </c>
      <c r="D179" s="127"/>
      <c r="E179" s="127">
        <v>6227.382892</v>
      </c>
      <c r="F179" s="133"/>
      <c r="G179" s="133"/>
      <c r="H179" s="133"/>
    </row>
    <row r="180" s="174" customFormat="1" ht="18" customHeight="1" spans="1:8">
      <c r="A180" s="65">
        <v>2130234</v>
      </c>
      <c r="B180" s="126" t="s">
        <v>353</v>
      </c>
      <c r="C180" s="127"/>
      <c r="D180" s="127"/>
      <c r="E180" s="127"/>
      <c r="F180" s="133"/>
      <c r="G180" s="133"/>
      <c r="H180" s="133"/>
    </row>
    <row r="181" s="174" customFormat="1" ht="18" customHeight="1" spans="1:8">
      <c r="A181" s="65" t="s">
        <v>354</v>
      </c>
      <c r="B181" s="126" t="s">
        <v>355</v>
      </c>
      <c r="C181" s="127">
        <f t="shared" si="60"/>
        <v>49</v>
      </c>
      <c r="D181" s="127"/>
      <c r="E181" s="127">
        <v>49</v>
      </c>
      <c r="F181" s="133"/>
      <c r="G181" s="133"/>
      <c r="H181" s="133"/>
    </row>
    <row r="182" s="174" customFormat="1" ht="18" customHeight="1" spans="1:8">
      <c r="A182" s="65" t="s">
        <v>356</v>
      </c>
      <c r="B182" s="126" t="s">
        <v>357</v>
      </c>
      <c r="C182" s="127">
        <f t="shared" si="60"/>
        <v>1626.2664</v>
      </c>
      <c r="D182" s="127">
        <f t="shared" ref="C182:H182" si="63">SUM(D183:D186)</f>
        <v>291.085</v>
      </c>
      <c r="E182" s="127">
        <f t="shared" si="63"/>
        <v>1335.1814</v>
      </c>
      <c r="F182" s="132">
        <f t="shared" si="63"/>
        <v>0</v>
      </c>
      <c r="G182" s="132">
        <f t="shared" si="63"/>
        <v>0</v>
      </c>
      <c r="H182" s="132">
        <f t="shared" si="63"/>
        <v>0</v>
      </c>
    </row>
    <row r="183" s="174" customFormat="1" ht="18" customHeight="1" spans="1:8">
      <c r="A183" s="65" t="s">
        <v>358</v>
      </c>
      <c r="B183" s="126" t="s">
        <v>134</v>
      </c>
      <c r="C183" s="127">
        <f t="shared" si="60"/>
        <v>291.085</v>
      </c>
      <c r="D183" s="127">
        <v>291.085</v>
      </c>
      <c r="E183" s="127"/>
      <c r="F183" s="133"/>
      <c r="G183" s="133"/>
      <c r="H183" s="133"/>
    </row>
    <row r="184" s="174" customFormat="1" ht="18" customHeight="1" spans="1:8">
      <c r="A184" s="65" t="s">
        <v>359</v>
      </c>
      <c r="B184" s="126" t="s">
        <v>360</v>
      </c>
      <c r="C184" s="127">
        <f t="shared" si="60"/>
        <v>0</v>
      </c>
      <c r="D184" s="127"/>
      <c r="E184" s="127"/>
      <c r="F184" s="133"/>
      <c r="G184" s="133"/>
      <c r="H184" s="133"/>
    </row>
    <row r="185" s="174" customFormat="1" ht="18" customHeight="1" spans="1:8">
      <c r="A185" s="65" t="s">
        <v>361</v>
      </c>
      <c r="B185" s="126" t="s">
        <v>362</v>
      </c>
      <c r="C185" s="127">
        <f t="shared" si="60"/>
        <v>100.388</v>
      </c>
      <c r="D185" s="127"/>
      <c r="E185" s="127">
        <v>100.388</v>
      </c>
      <c r="F185" s="133"/>
      <c r="G185" s="133"/>
      <c r="H185" s="133"/>
    </row>
    <row r="186" s="174" customFormat="1" ht="18" customHeight="1" spans="1:8">
      <c r="A186" s="65" t="s">
        <v>363</v>
      </c>
      <c r="B186" s="126" t="s">
        <v>364</v>
      </c>
      <c r="C186" s="127">
        <f t="shared" si="60"/>
        <v>1234.7934</v>
      </c>
      <c r="D186" s="127"/>
      <c r="E186" s="127">
        <v>1234.7934</v>
      </c>
      <c r="F186" s="133"/>
      <c r="G186" s="133"/>
      <c r="H186" s="133"/>
    </row>
    <row r="187" s="174" customFormat="1" ht="18" customHeight="1" spans="1:8">
      <c r="A187" s="65" t="s">
        <v>365</v>
      </c>
      <c r="B187" s="126" t="s">
        <v>366</v>
      </c>
      <c r="C187" s="127"/>
      <c r="D187" s="127"/>
      <c r="E187" s="127"/>
      <c r="F187" s="132">
        <f t="shared" ref="C187:H187" si="64">SUM(F188)</f>
        <v>0</v>
      </c>
      <c r="G187" s="132">
        <f t="shared" si="64"/>
        <v>0</v>
      </c>
      <c r="H187" s="132">
        <f t="shared" si="64"/>
        <v>0</v>
      </c>
    </row>
    <row r="188" s="174" customFormat="1" ht="18" customHeight="1" spans="1:8">
      <c r="A188" s="65" t="s">
        <v>367</v>
      </c>
      <c r="B188" s="126" t="s">
        <v>368</v>
      </c>
      <c r="C188" s="127"/>
      <c r="D188" s="127"/>
      <c r="E188" s="127"/>
      <c r="F188" s="133"/>
      <c r="G188" s="133"/>
      <c r="H188" s="133"/>
    </row>
    <row r="189" s="174" customFormat="1" ht="18" customHeight="1" spans="1:8">
      <c r="A189" s="65" t="s">
        <v>369</v>
      </c>
      <c r="B189" s="126" t="s">
        <v>370</v>
      </c>
      <c r="C189" s="127">
        <f t="shared" si="60"/>
        <v>2400</v>
      </c>
      <c r="D189" s="127"/>
      <c r="E189" s="127">
        <f t="shared" ref="C189:H189" si="65">SUM(E190:E191)</f>
        <v>2400</v>
      </c>
      <c r="F189" s="132">
        <f t="shared" si="65"/>
        <v>0</v>
      </c>
      <c r="G189" s="132">
        <f t="shared" si="65"/>
        <v>0</v>
      </c>
      <c r="H189" s="132">
        <f t="shared" si="65"/>
        <v>0</v>
      </c>
    </row>
    <row r="190" s="174" customFormat="1" ht="18" customHeight="1" spans="1:8">
      <c r="A190" s="65" t="s">
        <v>371</v>
      </c>
      <c r="B190" s="126" t="s">
        <v>372</v>
      </c>
      <c r="C190" s="127">
        <f t="shared" si="60"/>
        <v>2400</v>
      </c>
      <c r="D190" s="127"/>
      <c r="E190" s="127">
        <v>2400</v>
      </c>
      <c r="F190" s="133"/>
      <c r="G190" s="133"/>
      <c r="H190" s="133"/>
    </row>
    <row r="191" s="174" customFormat="1" ht="18" customHeight="1" spans="1:8">
      <c r="A191" s="65" t="s">
        <v>373</v>
      </c>
      <c r="B191" s="126" t="s">
        <v>374</v>
      </c>
      <c r="C191" s="127"/>
      <c r="D191" s="127"/>
      <c r="E191" s="127"/>
      <c r="F191" s="133"/>
      <c r="G191" s="133"/>
      <c r="H191" s="133"/>
    </row>
    <row r="192" s="174" customFormat="1" ht="18" customHeight="1" spans="1:8">
      <c r="A192" s="65" t="s">
        <v>375</v>
      </c>
      <c r="B192" s="126" t="s">
        <v>376</v>
      </c>
      <c r="C192" s="127"/>
      <c r="D192" s="127"/>
      <c r="E192" s="127"/>
      <c r="F192" s="132">
        <f t="shared" ref="D192:H192" si="66">SUM(F193)</f>
        <v>0</v>
      </c>
      <c r="G192" s="132">
        <f t="shared" si="66"/>
        <v>0</v>
      </c>
      <c r="H192" s="132">
        <f t="shared" si="66"/>
        <v>0</v>
      </c>
    </row>
    <row r="193" s="174" customFormat="1" ht="18" customHeight="1" spans="1:8">
      <c r="A193" s="65" t="s">
        <v>377</v>
      </c>
      <c r="B193" s="126" t="s">
        <v>378</v>
      </c>
      <c r="C193" s="127"/>
      <c r="D193" s="127"/>
      <c r="E193" s="127"/>
      <c r="F193" s="133"/>
      <c r="G193" s="133"/>
      <c r="H193" s="133"/>
    </row>
    <row r="194" s="174" customFormat="1" ht="18" customHeight="1" spans="1:8">
      <c r="A194" s="62">
        <v>214</v>
      </c>
      <c r="B194" s="63" t="s">
        <v>379</v>
      </c>
      <c r="C194" s="188">
        <f>SUM(C195)</f>
        <v>138.672</v>
      </c>
      <c r="D194" s="188"/>
      <c r="E194" s="188">
        <f t="shared" ref="D194:H194" si="67">SUM(E195)</f>
        <v>138.672</v>
      </c>
      <c r="F194" s="136">
        <f t="shared" si="67"/>
        <v>0</v>
      </c>
      <c r="G194" s="136">
        <f t="shared" si="67"/>
        <v>0</v>
      </c>
      <c r="H194" s="136">
        <f t="shared" si="67"/>
        <v>0</v>
      </c>
    </row>
    <row r="195" s="174" customFormat="1" ht="18" customHeight="1" spans="1:8">
      <c r="A195" s="65" t="s">
        <v>380</v>
      </c>
      <c r="B195" s="126" t="s">
        <v>381</v>
      </c>
      <c r="C195" s="127">
        <f t="shared" ref="C195:C198" si="68">D195+E195</f>
        <v>138.672</v>
      </c>
      <c r="D195" s="127"/>
      <c r="E195" s="127">
        <v>138.672</v>
      </c>
      <c r="F195" s="133"/>
      <c r="G195" s="133"/>
      <c r="H195" s="133"/>
    </row>
    <row r="196" s="174" customFormat="1" ht="18" customHeight="1" spans="1:8">
      <c r="A196" s="62">
        <v>221</v>
      </c>
      <c r="B196" s="190" t="s">
        <v>382</v>
      </c>
      <c r="C196" s="188">
        <f>SUM(C197)</f>
        <v>0</v>
      </c>
      <c r="D196" s="188">
        <f>D197</f>
        <v>0</v>
      </c>
      <c r="E196" s="188"/>
      <c r="F196" s="133"/>
      <c r="G196" s="133"/>
      <c r="H196" s="133"/>
    </row>
    <row r="197" s="174" customFormat="1" ht="18" customHeight="1" spans="1:8">
      <c r="A197" s="65">
        <v>22102</v>
      </c>
      <c r="B197" s="66" t="s">
        <v>383</v>
      </c>
      <c r="C197" s="127">
        <f t="shared" si="68"/>
        <v>0</v>
      </c>
      <c r="D197" s="127">
        <f>D198</f>
        <v>0</v>
      </c>
      <c r="E197" s="127"/>
      <c r="F197" s="133"/>
      <c r="G197" s="133"/>
      <c r="H197" s="133"/>
    </row>
    <row r="198" s="174" customFormat="1" ht="18" customHeight="1" spans="1:8">
      <c r="A198" s="65">
        <v>2210203</v>
      </c>
      <c r="B198" s="66" t="s">
        <v>408</v>
      </c>
      <c r="C198" s="127">
        <f t="shared" si="68"/>
        <v>0</v>
      </c>
      <c r="D198" s="127"/>
      <c r="E198" s="127"/>
      <c r="F198" s="133"/>
      <c r="G198" s="133"/>
      <c r="H198" s="133"/>
    </row>
    <row r="199" s="174" customFormat="1" ht="18" customHeight="1" spans="1:8">
      <c r="A199" s="62">
        <v>224</v>
      </c>
      <c r="B199" s="63" t="s">
        <v>385</v>
      </c>
      <c r="C199" s="188">
        <f>SUM(C200)</f>
        <v>1078.08696</v>
      </c>
      <c r="D199" s="188"/>
      <c r="E199" s="188">
        <f t="shared" ref="D199:H199" si="69">SUM(E200)</f>
        <v>1078.08696</v>
      </c>
      <c r="F199" s="136">
        <f t="shared" si="69"/>
        <v>0</v>
      </c>
      <c r="G199" s="136">
        <f t="shared" si="69"/>
        <v>0</v>
      </c>
      <c r="H199" s="136">
        <f t="shared" si="69"/>
        <v>0</v>
      </c>
    </row>
    <row r="200" s="174" customFormat="1" ht="18" customHeight="1" spans="1:8">
      <c r="A200" s="65">
        <v>22401</v>
      </c>
      <c r="B200" s="126" t="s">
        <v>386</v>
      </c>
      <c r="C200" s="127">
        <f t="shared" ref="C200:C204" si="70">D200+E200</f>
        <v>1078.08696</v>
      </c>
      <c r="D200" s="127"/>
      <c r="E200" s="127">
        <f t="shared" ref="C200:H200" si="71">SUM(E201:E201)</f>
        <v>1078.08696</v>
      </c>
      <c r="F200" s="132">
        <f t="shared" si="71"/>
        <v>0</v>
      </c>
      <c r="G200" s="132">
        <f t="shared" si="71"/>
        <v>0</v>
      </c>
      <c r="H200" s="132">
        <f t="shared" si="71"/>
        <v>0</v>
      </c>
    </row>
    <row r="201" s="174" customFormat="1" ht="18" customHeight="1" spans="1:8">
      <c r="A201" s="65">
        <v>2240106</v>
      </c>
      <c r="B201" s="126" t="s">
        <v>387</v>
      </c>
      <c r="C201" s="127">
        <f t="shared" si="70"/>
        <v>1078.08696</v>
      </c>
      <c r="D201" s="127"/>
      <c r="E201" s="127">
        <v>1078.08696</v>
      </c>
      <c r="F201" s="133"/>
      <c r="G201" s="133"/>
      <c r="H201" s="133"/>
    </row>
    <row r="202" s="174" customFormat="1" ht="18" customHeight="1" spans="1:8">
      <c r="A202" s="62" t="s">
        <v>388</v>
      </c>
      <c r="B202" s="63" t="s">
        <v>389</v>
      </c>
      <c r="C202" s="188">
        <f t="shared" ref="C202:H202" si="72">SUM(C203)</f>
        <v>68.5</v>
      </c>
      <c r="D202" s="188"/>
      <c r="E202" s="188">
        <f t="shared" si="72"/>
        <v>68.5</v>
      </c>
      <c r="F202" s="136">
        <f t="shared" si="72"/>
        <v>0</v>
      </c>
      <c r="G202" s="136">
        <f t="shared" si="72"/>
        <v>0</v>
      </c>
      <c r="H202" s="136">
        <f t="shared" si="72"/>
        <v>0</v>
      </c>
    </row>
    <row r="203" s="174" customFormat="1" ht="18" customHeight="1" spans="1:8">
      <c r="A203" s="65" t="s">
        <v>390</v>
      </c>
      <c r="B203" s="126" t="s">
        <v>391</v>
      </c>
      <c r="C203" s="127">
        <f t="shared" si="70"/>
        <v>68.5</v>
      </c>
      <c r="D203" s="127"/>
      <c r="E203" s="127">
        <f t="shared" ref="C203:H203" si="73">SUM(E204)</f>
        <v>68.5</v>
      </c>
      <c r="F203" s="132">
        <f t="shared" si="73"/>
        <v>0</v>
      </c>
      <c r="G203" s="132">
        <f t="shared" si="73"/>
        <v>0</v>
      </c>
      <c r="H203" s="132">
        <f t="shared" si="73"/>
        <v>0</v>
      </c>
    </row>
    <row r="204" s="174" customFormat="1" ht="18" customHeight="1" spans="1:8">
      <c r="A204" s="65" t="s">
        <v>409</v>
      </c>
      <c r="B204" s="126" t="s">
        <v>392</v>
      </c>
      <c r="C204" s="127">
        <f t="shared" si="70"/>
        <v>68.5</v>
      </c>
      <c r="D204" s="127"/>
      <c r="E204" s="127">
        <v>68.5</v>
      </c>
      <c r="F204" s="133"/>
      <c r="G204" s="133"/>
      <c r="H204" s="133"/>
    </row>
    <row r="205" s="174" customFormat="1" ht="18" customHeight="1" spans="1:8">
      <c r="A205" s="149"/>
      <c r="B205" s="149"/>
      <c r="C205" s="142"/>
      <c r="D205" s="188"/>
      <c r="E205" s="188"/>
      <c r="F205" s="136"/>
      <c r="G205" s="136"/>
      <c r="H205" s="136"/>
    </row>
    <row r="206" s="174" customFormat="1" ht="18" customHeight="1" spans="1:8">
      <c r="A206" s="191" t="s">
        <v>393</v>
      </c>
      <c r="B206" s="191"/>
      <c r="C206" s="192">
        <f>SUM(C5+C33+C43+C52+C60+C117+C141+C151+C167+C194+C199+C202)+C196</f>
        <v>118060.038006</v>
      </c>
      <c r="D206" s="192">
        <f>SUM(D5+D33+D43+D52+D60+D117+D141+D151+D167+D194+D199+D202)+D196</f>
        <v>49130.466638</v>
      </c>
      <c r="E206" s="192">
        <f>SUM(E5+E33+E43+E52+E60+E117+E141+E151+E167+E194+E199+E202)+E196</f>
        <v>68929.571368</v>
      </c>
      <c r="F206" s="193">
        <f t="shared" ref="C206:H206" si="74">SUM(F5+F33+F43+F52+F60+F117+F141+F151+F167+F194+F199+F202)</f>
        <v>0</v>
      </c>
      <c r="G206" s="193">
        <f t="shared" si="74"/>
        <v>0</v>
      </c>
      <c r="H206" s="193">
        <f t="shared" si="74"/>
        <v>0</v>
      </c>
    </row>
  </sheetData>
  <mergeCells count="9">
    <mergeCell ref="A1:H1"/>
    <mergeCell ref="A3:B3"/>
    <mergeCell ref="A206:B206"/>
    <mergeCell ref="C3:C4"/>
    <mergeCell ref="D3:D4"/>
    <mergeCell ref="E3:E4"/>
    <mergeCell ref="F3:F4"/>
    <mergeCell ref="G3:G4"/>
    <mergeCell ref="H3:H4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E24" sqref="E24"/>
    </sheetView>
  </sheetViews>
  <sheetFormatPr defaultColWidth="9" defaultRowHeight="13.5" outlineLevelCol="5"/>
  <cols>
    <col min="1" max="1" width="23.75" customWidth="1"/>
    <col min="2" max="2" width="18" customWidth="1"/>
    <col min="3" max="3" width="23.625" customWidth="1"/>
    <col min="4" max="4" width="15.5" customWidth="1"/>
  </cols>
  <sheetData>
    <row r="1" ht="28.5" customHeight="1" spans="1:6">
      <c r="A1" s="155" t="s">
        <v>410</v>
      </c>
      <c r="B1" s="155"/>
      <c r="C1" s="155"/>
      <c r="D1" s="155"/>
      <c r="E1" s="155"/>
      <c r="F1" s="155"/>
    </row>
    <row r="2" ht="14.25" spans="1:6">
      <c r="A2" s="54"/>
      <c r="B2" s="54"/>
      <c r="C2" s="54"/>
      <c r="D2" s="156" t="s">
        <v>2</v>
      </c>
      <c r="E2" s="156"/>
      <c r="F2" s="156"/>
    </row>
    <row r="3" ht="14.25" spans="1:6">
      <c r="A3" s="157" t="s">
        <v>411</v>
      </c>
      <c r="B3" s="158"/>
      <c r="C3" s="157" t="s">
        <v>412</v>
      </c>
      <c r="D3" s="159"/>
      <c r="E3" s="159"/>
      <c r="F3" s="158"/>
    </row>
    <row r="4" ht="34.5" spans="1:6">
      <c r="A4" s="160" t="s">
        <v>5</v>
      </c>
      <c r="B4" s="161" t="s">
        <v>6</v>
      </c>
      <c r="C4" s="161" t="s">
        <v>7</v>
      </c>
      <c r="D4" s="161" t="s">
        <v>38</v>
      </c>
      <c r="E4" s="161" t="s">
        <v>413</v>
      </c>
      <c r="F4" s="161" t="s">
        <v>414</v>
      </c>
    </row>
    <row r="5" s="74" customFormat="1" ht="19" customHeight="1" spans="1:6">
      <c r="A5" s="162" t="s">
        <v>415</v>
      </c>
      <c r="B5" s="138">
        <f>SUM(B6:B7)</f>
        <v>118060.04</v>
      </c>
      <c r="C5" s="163" t="s">
        <v>416</v>
      </c>
      <c r="D5" s="138">
        <f>SUM(D6:D17)</f>
        <v>118060.041511</v>
      </c>
      <c r="E5" s="138"/>
      <c r="F5" s="164"/>
    </row>
    <row r="6" ht="19" customHeight="1" spans="1:6">
      <c r="A6" s="165" t="s">
        <v>417</v>
      </c>
      <c r="B6" s="138">
        <v>114754.92</v>
      </c>
      <c r="C6" s="166" t="s">
        <v>9</v>
      </c>
      <c r="D6" s="167">
        <v>9848.55</v>
      </c>
      <c r="E6" s="168"/>
      <c r="F6" s="169"/>
    </row>
    <row r="7" ht="19" customHeight="1" spans="1:6">
      <c r="A7" s="165" t="s">
        <v>418</v>
      </c>
      <c r="B7" s="170">
        <v>3305.12</v>
      </c>
      <c r="C7" s="166" t="s">
        <v>11</v>
      </c>
      <c r="D7" s="167">
        <v>68.44</v>
      </c>
      <c r="E7" s="168"/>
      <c r="F7" s="169"/>
    </row>
    <row r="8" ht="19" customHeight="1" spans="1:6">
      <c r="A8" s="165"/>
      <c r="B8" s="170"/>
      <c r="C8" s="166" t="s">
        <v>13</v>
      </c>
      <c r="D8" s="167">
        <v>18730.2</v>
      </c>
      <c r="E8" s="168"/>
      <c r="F8" s="169"/>
    </row>
    <row r="9" ht="19" customHeight="1" spans="1:6">
      <c r="A9" s="165"/>
      <c r="B9" s="170"/>
      <c r="C9" s="166" t="s">
        <v>15</v>
      </c>
      <c r="D9" s="167">
        <v>1184.39</v>
      </c>
      <c r="E9" s="171"/>
      <c r="F9" s="169"/>
    </row>
    <row r="10" ht="19" customHeight="1" spans="1:6">
      <c r="A10" s="165"/>
      <c r="B10" s="170"/>
      <c r="C10" s="166" t="s">
        <v>17</v>
      </c>
      <c r="D10" s="167">
        <v>6228.89</v>
      </c>
      <c r="E10" s="168"/>
      <c r="F10" s="169"/>
    </row>
    <row r="11" ht="19" customHeight="1" spans="1:6">
      <c r="A11" s="165"/>
      <c r="B11" s="170"/>
      <c r="C11" s="166" t="s">
        <v>19</v>
      </c>
      <c r="D11" s="167">
        <v>25568.308298</v>
      </c>
      <c r="E11" s="168"/>
      <c r="F11" s="169"/>
    </row>
    <row r="12" ht="19" customHeight="1" spans="1:6">
      <c r="A12" s="165"/>
      <c r="B12" s="170"/>
      <c r="C12" s="166" t="s">
        <v>21</v>
      </c>
      <c r="D12" s="167">
        <v>2350.11</v>
      </c>
      <c r="E12" s="170"/>
      <c r="F12" s="169"/>
    </row>
    <row r="13" ht="19" customHeight="1" spans="1:6">
      <c r="A13" s="165"/>
      <c r="B13" s="170"/>
      <c r="C13" s="166" t="s">
        <v>23</v>
      </c>
      <c r="D13" s="167">
        <v>36589.326253</v>
      </c>
      <c r="E13" s="168"/>
      <c r="F13" s="169"/>
    </row>
    <row r="14" ht="19" customHeight="1" spans="1:6">
      <c r="A14" s="165"/>
      <c r="B14" s="170"/>
      <c r="C14" s="166" t="s">
        <v>24</v>
      </c>
      <c r="D14" s="167">
        <v>16206.57</v>
      </c>
      <c r="E14" s="168"/>
      <c r="F14" s="169"/>
    </row>
    <row r="15" ht="19" customHeight="1" spans="1:6">
      <c r="A15" s="165"/>
      <c r="B15" s="170"/>
      <c r="C15" s="166" t="s">
        <v>25</v>
      </c>
      <c r="D15" s="167">
        <v>138.67</v>
      </c>
      <c r="E15" s="168"/>
      <c r="F15" s="169"/>
    </row>
    <row r="16" ht="19" customHeight="1" spans="1:6">
      <c r="A16" s="165"/>
      <c r="B16" s="170"/>
      <c r="C16" s="166" t="s">
        <v>26</v>
      </c>
      <c r="D16" s="167">
        <v>1078.08696</v>
      </c>
      <c r="E16" s="168"/>
      <c r="F16" s="169"/>
    </row>
    <row r="17" ht="19" customHeight="1" spans="1:6">
      <c r="A17" s="165"/>
      <c r="B17" s="170"/>
      <c r="C17" s="166" t="s">
        <v>27</v>
      </c>
      <c r="D17" s="167">
        <v>68.5</v>
      </c>
      <c r="E17" s="168"/>
      <c r="F17" s="169"/>
    </row>
    <row r="18" ht="19" customHeight="1" spans="1:6">
      <c r="A18" s="165"/>
      <c r="B18" s="170"/>
      <c r="C18" s="172"/>
      <c r="D18" s="168"/>
      <c r="E18" s="168"/>
      <c r="F18" s="169"/>
    </row>
    <row r="19" ht="19" customHeight="1" spans="1:6">
      <c r="A19" s="165" t="s">
        <v>419</v>
      </c>
      <c r="B19" s="170"/>
      <c r="C19" s="172" t="s">
        <v>420</v>
      </c>
      <c r="D19" s="169"/>
      <c r="E19" s="169"/>
      <c r="F19" s="169"/>
    </row>
    <row r="20" ht="19" customHeight="1" spans="1:6">
      <c r="A20" s="165" t="s">
        <v>417</v>
      </c>
      <c r="B20" s="170"/>
      <c r="C20" s="172"/>
      <c r="D20" s="169"/>
      <c r="E20" s="169"/>
      <c r="F20" s="169"/>
    </row>
    <row r="21" ht="19" customHeight="1" spans="1:6">
      <c r="A21" s="165" t="s">
        <v>418</v>
      </c>
      <c r="B21" s="170"/>
      <c r="C21" s="172"/>
      <c r="D21" s="169"/>
      <c r="E21" s="169"/>
      <c r="F21" s="169"/>
    </row>
    <row r="22" ht="19" customHeight="1" spans="1:6">
      <c r="A22" s="165"/>
      <c r="B22" s="170"/>
      <c r="C22" s="172"/>
      <c r="D22" s="169"/>
      <c r="E22" s="169"/>
      <c r="F22" s="169"/>
    </row>
    <row r="23" ht="19" customHeight="1" spans="1:6">
      <c r="A23" s="165"/>
      <c r="B23" s="170"/>
      <c r="C23" s="172"/>
      <c r="D23" s="169"/>
      <c r="E23" s="169"/>
      <c r="F23" s="169"/>
    </row>
    <row r="24" ht="19" customHeight="1" spans="1:6">
      <c r="A24" s="162" t="s">
        <v>33</v>
      </c>
      <c r="B24" s="138">
        <f>SUM(B5)</f>
        <v>118060.04</v>
      </c>
      <c r="C24" s="163" t="s">
        <v>34</v>
      </c>
      <c r="D24" s="138">
        <f>SUM(D5)</f>
        <v>118060.041511</v>
      </c>
      <c r="E24" s="138"/>
      <c r="F24" s="169"/>
    </row>
  </sheetData>
  <mergeCells count="4">
    <mergeCell ref="A1:F1"/>
    <mergeCell ref="D2:F2"/>
    <mergeCell ref="A3:B3"/>
    <mergeCell ref="C3:F3"/>
  </mergeCells>
  <printOptions horizontalCentered="1"/>
  <pageMargins left="0" right="0" top="0.747916666666667" bottom="0.590277777777778" header="0" footer="0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1"/>
  <sheetViews>
    <sheetView topLeftCell="A210" workbookViewId="0">
      <selection activeCell="A237" sqref="$A237:$XFD237"/>
    </sheetView>
  </sheetViews>
  <sheetFormatPr defaultColWidth="9" defaultRowHeight="13.5" outlineLevelCol="7"/>
  <cols>
    <col min="1" max="1" width="16.125" style="101" customWidth="1"/>
    <col min="2" max="2" width="38.125" style="101" customWidth="1"/>
    <col min="3" max="3" width="16.125" style="102" customWidth="1"/>
    <col min="4" max="4" width="16.125" style="103" customWidth="1"/>
    <col min="5" max="6" width="16.125" style="104" customWidth="1"/>
    <col min="7" max="7" width="16.125" style="101" customWidth="1"/>
    <col min="8" max="8" width="16.125" style="105" customWidth="1"/>
    <col min="9" max="9" width="13.75" style="101"/>
    <col min="10" max="16383" width="9" style="101"/>
  </cols>
  <sheetData>
    <row r="1" ht="20.25" spans="1:8">
      <c r="A1" s="53" t="s">
        <v>421</v>
      </c>
      <c r="B1" s="53"/>
      <c r="C1" s="106"/>
      <c r="D1" s="53"/>
      <c r="E1" s="107"/>
      <c r="F1" s="107"/>
      <c r="G1" s="53"/>
      <c r="H1" s="53"/>
    </row>
    <row r="2" ht="14.25" spans="1:8">
      <c r="A2" s="108"/>
      <c r="B2" s="108"/>
      <c r="C2" s="109"/>
      <c r="D2" s="110"/>
      <c r="E2" s="111"/>
      <c r="F2" s="111"/>
      <c r="G2" s="108"/>
      <c r="H2" s="112" t="s">
        <v>36</v>
      </c>
    </row>
    <row r="3" s="100" customFormat="1" ht="14.25" spans="1:8">
      <c r="A3" s="113" t="s">
        <v>37</v>
      </c>
      <c r="B3" s="113"/>
      <c r="C3" s="114" t="s">
        <v>422</v>
      </c>
      <c r="D3" s="115" t="s">
        <v>423</v>
      </c>
      <c r="E3" s="116"/>
      <c r="F3" s="116"/>
      <c r="G3" s="117" t="s">
        <v>424</v>
      </c>
      <c r="H3" s="113"/>
    </row>
    <row r="4" s="100" customFormat="1" ht="14.25" spans="1:8">
      <c r="A4" s="113" t="s">
        <v>48</v>
      </c>
      <c r="B4" s="113" t="s">
        <v>49</v>
      </c>
      <c r="C4" s="118"/>
      <c r="D4" s="115" t="s">
        <v>425</v>
      </c>
      <c r="E4" s="116" t="s">
        <v>396</v>
      </c>
      <c r="F4" s="116" t="s">
        <v>397</v>
      </c>
      <c r="G4" s="113" t="s">
        <v>426</v>
      </c>
      <c r="H4" s="119" t="s">
        <v>427</v>
      </c>
    </row>
    <row r="5" ht="14.25" spans="1:8">
      <c r="A5" s="120" t="s">
        <v>51</v>
      </c>
      <c r="B5" s="121" t="s">
        <v>52</v>
      </c>
      <c r="C5" s="122">
        <f>SUM(C6,C10,C16,C20,C25,C27,C31,C34,C39,C23,C29,C38)</f>
        <v>10230.85</v>
      </c>
      <c r="D5" s="123">
        <f t="shared" ref="C5:F5" si="0">SUM(D6,D10,D16,D20,D25,D27,D31,D34,D39,D23,D29)</f>
        <v>9848.5454</v>
      </c>
      <c r="E5" s="123">
        <f t="shared" si="0"/>
        <v>6785.92</v>
      </c>
      <c r="F5" s="123">
        <f t="shared" si="0"/>
        <v>3062.6254</v>
      </c>
      <c r="G5" s="124">
        <f t="shared" ref="G5:G7" si="1">SUM(D5-C5)</f>
        <v>-382.304600000001</v>
      </c>
      <c r="H5" s="125">
        <f t="shared" ref="H5:H7" si="2">G5/C5%</f>
        <v>-3.73678237878574</v>
      </c>
    </row>
    <row r="6" ht="14.25" spans="1:8">
      <c r="A6" s="65" t="s">
        <v>53</v>
      </c>
      <c r="B6" s="126" t="s">
        <v>54</v>
      </c>
      <c r="C6" s="64">
        <f>SUM(C7:C9)</f>
        <v>144.83</v>
      </c>
      <c r="D6" s="64">
        <f t="shared" ref="D6:F6" si="3">SUM(D7:D9)</f>
        <v>65.9</v>
      </c>
      <c r="E6" s="127">
        <f t="shared" si="3"/>
        <v>0</v>
      </c>
      <c r="F6" s="127">
        <f t="shared" si="3"/>
        <v>65.9</v>
      </c>
      <c r="G6" s="124">
        <f t="shared" si="1"/>
        <v>-78.93</v>
      </c>
      <c r="H6" s="125">
        <f t="shared" si="2"/>
        <v>-54.4983774079956</v>
      </c>
    </row>
    <row r="7" spans="1:8">
      <c r="A7" s="65">
        <v>2010101</v>
      </c>
      <c r="B7" s="126" t="s">
        <v>250</v>
      </c>
      <c r="C7" s="64">
        <v>1</v>
      </c>
      <c r="D7" s="64"/>
      <c r="E7" s="127"/>
      <c r="F7" s="127"/>
      <c r="G7" s="124">
        <f t="shared" si="1"/>
        <v>-1</v>
      </c>
      <c r="H7" s="125"/>
    </row>
    <row r="8" spans="1:8">
      <c r="A8" s="65">
        <v>2010109</v>
      </c>
      <c r="B8" s="126" t="s">
        <v>428</v>
      </c>
      <c r="C8" s="64">
        <v>143.83</v>
      </c>
      <c r="D8" s="64"/>
      <c r="E8" s="127"/>
      <c r="F8" s="127"/>
      <c r="G8" s="124"/>
      <c r="H8" s="125"/>
    </row>
    <row r="9" spans="1:8">
      <c r="A9" s="65" t="s">
        <v>58</v>
      </c>
      <c r="B9" s="126" t="s">
        <v>59</v>
      </c>
      <c r="C9" s="64"/>
      <c r="D9" s="64">
        <f t="shared" ref="D9:D15" si="4">E9+F9</f>
        <v>65.9</v>
      </c>
      <c r="E9" s="127"/>
      <c r="F9" s="127">
        <v>65.9</v>
      </c>
      <c r="G9" s="124">
        <f>SUM(D9-C9)</f>
        <v>65.9</v>
      </c>
      <c r="H9" s="125" t="e">
        <f>G9/C9%</f>
        <v>#DIV/0!</v>
      </c>
    </row>
    <row r="10" ht="14.25" spans="1:8">
      <c r="A10" s="65" t="s">
        <v>60</v>
      </c>
      <c r="B10" s="126" t="s">
        <v>61</v>
      </c>
      <c r="C10" s="64">
        <f>SUM(C11:C15)</f>
        <v>6479.9</v>
      </c>
      <c r="D10" s="64">
        <f>SUM(D11:D15)</f>
        <v>6148.94</v>
      </c>
      <c r="E10" s="127">
        <f>SUM(E11:E15)</f>
        <v>6104.04</v>
      </c>
      <c r="F10" s="127">
        <f>SUM(F11:F15)</f>
        <v>44.9</v>
      </c>
      <c r="G10" s="124">
        <f>SUM(D10-C10)</f>
        <v>-330.96</v>
      </c>
      <c r="H10" s="125">
        <f>G10/C10%</f>
        <v>-5.1074862266393</v>
      </c>
    </row>
    <row r="11" ht="14.25" spans="1:8">
      <c r="A11" s="65" t="s">
        <v>62</v>
      </c>
      <c r="B11" s="126" t="s">
        <v>63</v>
      </c>
      <c r="C11" s="128">
        <v>3284.41</v>
      </c>
      <c r="D11" s="64">
        <f t="shared" si="4"/>
        <v>2543.91</v>
      </c>
      <c r="E11" s="127">
        <v>2543.91</v>
      </c>
      <c r="F11" s="127"/>
      <c r="G11" s="124">
        <f>SUM(D11-C11)</f>
        <v>-740.5</v>
      </c>
      <c r="H11" s="125">
        <f>G11/C11%</f>
        <v>-22.54590626627</v>
      </c>
    </row>
    <row r="12" ht="14.25" spans="1:8">
      <c r="A12" s="65">
        <v>2010303</v>
      </c>
      <c r="B12" s="126" t="s">
        <v>64</v>
      </c>
      <c r="C12" s="128">
        <v>17.06</v>
      </c>
      <c r="D12" s="64">
        <f t="shared" si="4"/>
        <v>0</v>
      </c>
      <c r="E12" s="127"/>
      <c r="F12" s="127"/>
      <c r="G12" s="124">
        <f>SUM(D12-C12)</f>
        <v>-17.06</v>
      </c>
      <c r="H12" s="125"/>
    </row>
    <row r="13" ht="14.25" spans="1:8">
      <c r="A13" s="65">
        <v>2010308</v>
      </c>
      <c r="B13" s="126" t="s">
        <v>65</v>
      </c>
      <c r="C13" s="64"/>
      <c r="D13" s="64">
        <f t="shared" si="4"/>
        <v>0</v>
      </c>
      <c r="E13" s="127"/>
      <c r="F13" s="127"/>
      <c r="G13" s="124"/>
      <c r="H13" s="125"/>
    </row>
    <row r="14" ht="14.25" spans="1:8">
      <c r="A14" s="65" t="s">
        <v>66</v>
      </c>
      <c r="B14" s="126" t="s">
        <v>67</v>
      </c>
      <c r="C14" s="64">
        <v>3178.43</v>
      </c>
      <c r="D14" s="64">
        <f t="shared" si="4"/>
        <v>3560.13</v>
      </c>
      <c r="E14" s="127">
        <v>3560.13</v>
      </c>
      <c r="F14" s="127"/>
      <c r="G14" s="124">
        <f t="shared" ref="G14:G22" si="5">SUM(D14-C14)</f>
        <v>381.7</v>
      </c>
      <c r="H14" s="125">
        <f>G14/C14%</f>
        <v>12.009073662154</v>
      </c>
    </row>
    <row r="15" ht="14.25" spans="1:8">
      <c r="A15" s="65">
        <v>2010399</v>
      </c>
      <c r="B15" s="129" t="s">
        <v>68</v>
      </c>
      <c r="C15" s="64"/>
      <c r="D15" s="64">
        <f t="shared" si="4"/>
        <v>44.9</v>
      </c>
      <c r="E15" s="127"/>
      <c r="F15" s="127">
        <v>44.9</v>
      </c>
      <c r="G15" s="124">
        <f t="shared" si="5"/>
        <v>44.9</v>
      </c>
      <c r="H15" s="125"/>
    </row>
    <row r="16" ht="14.25" spans="1:8">
      <c r="A16" s="65">
        <v>20105</v>
      </c>
      <c r="B16" s="129" t="s">
        <v>69</v>
      </c>
      <c r="C16" s="64">
        <f>SUM(C17:C19)</f>
        <v>155.12</v>
      </c>
      <c r="D16" s="64">
        <f>SUM(D17:D19)</f>
        <v>125.08</v>
      </c>
      <c r="E16" s="127">
        <f>SUM(E17:E19)</f>
        <v>0</v>
      </c>
      <c r="F16" s="127">
        <f>SUM(F17:F19)</f>
        <v>125.08</v>
      </c>
      <c r="G16" s="124">
        <f t="shared" si="5"/>
        <v>-30.04</v>
      </c>
      <c r="H16" s="125">
        <f t="shared" ref="H16:H22" si="6">G16/C16%</f>
        <v>-19.3656523981434</v>
      </c>
    </row>
    <row r="17" ht="14.25" spans="1:8">
      <c r="A17" s="65">
        <v>2010507</v>
      </c>
      <c r="B17" s="130" t="s">
        <v>429</v>
      </c>
      <c r="C17" s="64">
        <v>121.32</v>
      </c>
      <c r="D17" s="64">
        <f>E17+F17</f>
        <v>102.4</v>
      </c>
      <c r="E17" s="127"/>
      <c r="F17" s="127">
        <v>102.4</v>
      </c>
      <c r="G17" s="124">
        <f t="shared" si="5"/>
        <v>-18.92</v>
      </c>
      <c r="H17" s="125">
        <f t="shared" si="6"/>
        <v>-15.5951203428948</v>
      </c>
    </row>
    <row r="18" ht="14.25" spans="1:8">
      <c r="A18" s="131" t="s">
        <v>430</v>
      </c>
      <c r="B18" s="131" t="s">
        <v>431</v>
      </c>
      <c r="C18" s="64">
        <v>11.12</v>
      </c>
      <c r="D18" s="64"/>
      <c r="E18" s="127"/>
      <c r="F18" s="127"/>
      <c r="G18" s="124">
        <f t="shared" si="5"/>
        <v>-11.12</v>
      </c>
      <c r="H18" s="125">
        <f t="shared" si="6"/>
        <v>-100</v>
      </c>
    </row>
    <row r="19" ht="14.25" spans="1:8">
      <c r="A19" s="65">
        <v>2010599</v>
      </c>
      <c r="B19" s="129" t="s">
        <v>71</v>
      </c>
      <c r="C19" s="64">
        <v>22.68</v>
      </c>
      <c r="D19" s="64">
        <f>E19+F19</f>
        <v>22.68</v>
      </c>
      <c r="E19" s="127"/>
      <c r="F19" s="127">
        <v>22.68</v>
      </c>
      <c r="G19" s="124">
        <f t="shared" si="5"/>
        <v>0</v>
      </c>
      <c r="H19" s="125">
        <f t="shared" si="6"/>
        <v>0</v>
      </c>
    </row>
    <row r="20" ht="14.25" spans="1:8">
      <c r="A20" s="65" t="s">
        <v>72</v>
      </c>
      <c r="B20" s="126" t="s">
        <v>73</v>
      </c>
      <c r="C20" s="64">
        <f t="shared" ref="C20:F20" si="7">SUM(C21:C22)</f>
        <v>331.53</v>
      </c>
      <c r="D20" s="64">
        <f t="shared" si="7"/>
        <v>332.6</v>
      </c>
      <c r="E20" s="127">
        <f t="shared" si="7"/>
        <v>282.6</v>
      </c>
      <c r="F20" s="127">
        <f t="shared" si="7"/>
        <v>50</v>
      </c>
      <c r="G20" s="124">
        <f t="shared" si="5"/>
        <v>1.07000000000005</v>
      </c>
      <c r="H20" s="125">
        <f t="shared" si="6"/>
        <v>0.322746056163862</v>
      </c>
    </row>
    <row r="21" ht="14.25" spans="1:8">
      <c r="A21" s="65" t="s">
        <v>74</v>
      </c>
      <c r="B21" s="126" t="s">
        <v>63</v>
      </c>
      <c r="C21" s="64">
        <v>284.23</v>
      </c>
      <c r="D21" s="64">
        <f t="shared" ref="D21:D26" si="8">E21+F21</f>
        <v>282.6</v>
      </c>
      <c r="E21" s="127">
        <v>282.6</v>
      </c>
      <c r="F21" s="127"/>
      <c r="G21" s="124">
        <f t="shared" si="5"/>
        <v>-1.63</v>
      </c>
      <c r="H21" s="125">
        <f t="shared" si="6"/>
        <v>-0.573479224571648</v>
      </c>
    </row>
    <row r="22" ht="14.25" spans="1:8">
      <c r="A22" s="65">
        <v>2010699</v>
      </c>
      <c r="B22" s="126" t="s">
        <v>75</v>
      </c>
      <c r="C22" s="64">
        <v>47.3</v>
      </c>
      <c r="D22" s="64">
        <f t="shared" si="8"/>
        <v>50</v>
      </c>
      <c r="E22" s="127"/>
      <c r="F22" s="127">
        <v>50</v>
      </c>
      <c r="G22" s="124">
        <f t="shared" si="5"/>
        <v>2.7</v>
      </c>
      <c r="H22" s="125">
        <f t="shared" si="6"/>
        <v>5.70824524312897</v>
      </c>
    </row>
    <row r="23" ht="14.25" spans="1:8">
      <c r="A23" s="65">
        <v>20110</v>
      </c>
      <c r="B23" s="126" t="s">
        <v>432</v>
      </c>
      <c r="C23" s="64"/>
      <c r="D23" s="64"/>
      <c r="E23" s="127"/>
      <c r="F23" s="127"/>
      <c r="G23" s="124"/>
      <c r="H23" s="125"/>
    </row>
    <row r="24" ht="14.25" spans="1:8">
      <c r="A24" s="65">
        <v>2011099</v>
      </c>
      <c r="B24" s="126" t="s">
        <v>433</v>
      </c>
      <c r="C24" s="64"/>
      <c r="D24" s="132"/>
      <c r="E24" s="127"/>
      <c r="F24" s="127"/>
      <c r="G24" s="124"/>
      <c r="H24" s="125"/>
    </row>
    <row r="25" ht="14.25" spans="1:8">
      <c r="A25" s="65">
        <v>20111</v>
      </c>
      <c r="B25" s="126" t="s">
        <v>77</v>
      </c>
      <c r="C25" s="64">
        <f t="shared" ref="C25:F25" si="9">SUM(C26)</f>
        <v>19.49</v>
      </c>
      <c r="D25" s="64">
        <f t="shared" si="9"/>
        <v>110</v>
      </c>
      <c r="E25" s="127"/>
      <c r="F25" s="127">
        <f t="shared" si="9"/>
        <v>110</v>
      </c>
      <c r="G25" s="124">
        <f t="shared" ref="G25:G36" si="10">SUM(D25-C25)</f>
        <v>90.51</v>
      </c>
      <c r="H25" s="125">
        <f t="shared" ref="H25:H34" si="11">G25/C25%</f>
        <v>464.391995895331</v>
      </c>
    </row>
    <row r="26" ht="14.25" spans="1:8">
      <c r="A26" s="65" t="s">
        <v>78</v>
      </c>
      <c r="B26" s="126" t="s">
        <v>79</v>
      </c>
      <c r="C26" s="64">
        <v>19.49</v>
      </c>
      <c r="D26" s="64">
        <f t="shared" si="8"/>
        <v>110</v>
      </c>
      <c r="E26" s="127"/>
      <c r="F26" s="127">
        <v>110</v>
      </c>
      <c r="G26" s="124">
        <f t="shared" si="10"/>
        <v>90.51</v>
      </c>
      <c r="H26" s="125">
        <f t="shared" si="11"/>
        <v>464.391995895331</v>
      </c>
    </row>
    <row r="27" ht="14.25" spans="1:8">
      <c r="A27" s="65" t="s">
        <v>80</v>
      </c>
      <c r="B27" s="126" t="s">
        <v>81</v>
      </c>
      <c r="C27" s="64">
        <f t="shared" ref="C27:F27" si="12">SUM(C28)</f>
        <v>7</v>
      </c>
      <c r="D27" s="64">
        <f t="shared" si="12"/>
        <v>21</v>
      </c>
      <c r="E27" s="127"/>
      <c r="F27" s="127">
        <f t="shared" si="12"/>
        <v>21</v>
      </c>
      <c r="G27" s="124">
        <f t="shared" si="10"/>
        <v>14</v>
      </c>
      <c r="H27" s="125">
        <f t="shared" si="11"/>
        <v>200</v>
      </c>
    </row>
    <row r="28" ht="14.25" spans="1:8">
      <c r="A28" s="65" t="s">
        <v>82</v>
      </c>
      <c r="B28" s="126" t="s">
        <v>83</v>
      </c>
      <c r="C28" s="64">
        <v>7</v>
      </c>
      <c r="D28" s="64">
        <f t="shared" ref="D28:D32" si="13">E28+F28</f>
        <v>21</v>
      </c>
      <c r="E28" s="127"/>
      <c r="F28" s="127">
        <v>21</v>
      </c>
      <c r="G28" s="124">
        <f t="shared" si="10"/>
        <v>14</v>
      </c>
      <c r="H28" s="125">
        <f t="shared" si="11"/>
        <v>200</v>
      </c>
    </row>
    <row r="29" ht="14.25" spans="1:8">
      <c r="A29" s="65">
        <v>20129</v>
      </c>
      <c r="B29" s="126" t="s">
        <v>434</v>
      </c>
      <c r="C29" s="64">
        <f t="shared" ref="C29:F29" si="14">SUM(C30)</f>
        <v>91</v>
      </c>
      <c r="D29" s="64">
        <f t="shared" si="14"/>
        <v>89.36</v>
      </c>
      <c r="E29" s="127"/>
      <c r="F29" s="127">
        <f t="shared" si="14"/>
        <v>89.36</v>
      </c>
      <c r="G29" s="124">
        <f t="shared" si="10"/>
        <v>-1.64</v>
      </c>
      <c r="H29" s="125">
        <f t="shared" si="11"/>
        <v>-1.8021978021978</v>
      </c>
    </row>
    <row r="30" ht="14.25" spans="1:8">
      <c r="A30" s="65">
        <v>2012999</v>
      </c>
      <c r="B30" s="126" t="s">
        <v>85</v>
      </c>
      <c r="C30" s="64">
        <v>91</v>
      </c>
      <c r="D30" s="64">
        <f t="shared" si="13"/>
        <v>89.36</v>
      </c>
      <c r="E30" s="127"/>
      <c r="F30" s="127">
        <v>89.36</v>
      </c>
      <c r="G30" s="124">
        <f t="shared" si="10"/>
        <v>-1.64</v>
      </c>
      <c r="H30" s="125">
        <f t="shared" si="11"/>
        <v>-1.8021978021978</v>
      </c>
    </row>
    <row r="31" ht="14.25" spans="1:8">
      <c r="A31" s="65" t="s">
        <v>86</v>
      </c>
      <c r="B31" s="126" t="s">
        <v>87</v>
      </c>
      <c r="C31" s="64">
        <f t="shared" ref="C31:F31" si="15">SUM(C32:C33)</f>
        <v>384.98</v>
      </c>
      <c r="D31" s="64">
        <f t="shared" si="15"/>
        <v>399.28</v>
      </c>
      <c r="E31" s="127">
        <f t="shared" si="15"/>
        <v>399.28</v>
      </c>
      <c r="F31" s="127">
        <f t="shared" si="15"/>
        <v>0</v>
      </c>
      <c r="G31" s="124">
        <f t="shared" si="10"/>
        <v>14.3</v>
      </c>
      <c r="H31" s="125">
        <f t="shared" si="11"/>
        <v>3.71447867421683</v>
      </c>
    </row>
    <row r="32" ht="14.25" spans="1:8">
      <c r="A32" s="65" t="s">
        <v>88</v>
      </c>
      <c r="B32" s="126" t="s">
        <v>63</v>
      </c>
      <c r="C32" s="64">
        <v>384.98</v>
      </c>
      <c r="D32" s="64">
        <f t="shared" si="13"/>
        <v>399.28</v>
      </c>
      <c r="E32" s="127">
        <v>399.28</v>
      </c>
      <c r="F32" s="127"/>
      <c r="G32" s="124">
        <f t="shared" si="10"/>
        <v>14.3</v>
      </c>
      <c r="H32" s="125">
        <f t="shared" si="11"/>
        <v>3.71447867421683</v>
      </c>
    </row>
    <row r="33" ht="14.25" spans="1:8">
      <c r="A33" s="65">
        <v>2013102</v>
      </c>
      <c r="B33" s="126" t="s">
        <v>93</v>
      </c>
      <c r="C33" s="64"/>
      <c r="D33" s="64"/>
      <c r="E33" s="127"/>
      <c r="F33" s="127"/>
      <c r="G33" s="124">
        <f t="shared" si="10"/>
        <v>0</v>
      </c>
      <c r="H33" s="125" t="e">
        <f t="shared" si="11"/>
        <v>#DIV/0!</v>
      </c>
    </row>
    <row r="34" ht="14.25" spans="1:8">
      <c r="A34" s="65" t="s">
        <v>90</v>
      </c>
      <c r="B34" s="126" t="s">
        <v>91</v>
      </c>
      <c r="C34" s="64">
        <f t="shared" ref="C34:F34" si="16">SUM(C35:C36)</f>
        <v>2515.18</v>
      </c>
      <c r="D34" s="64">
        <f t="shared" si="16"/>
        <v>2556.3854</v>
      </c>
      <c r="E34" s="127"/>
      <c r="F34" s="127">
        <f t="shared" si="16"/>
        <v>2556.3854</v>
      </c>
      <c r="G34" s="124">
        <f t="shared" si="10"/>
        <v>41.2054000000003</v>
      </c>
      <c r="H34" s="125">
        <f t="shared" si="11"/>
        <v>1.63826843406835</v>
      </c>
    </row>
    <row r="35" ht="14.25" spans="1:8">
      <c r="A35" s="65" t="s">
        <v>92</v>
      </c>
      <c r="B35" s="126" t="s">
        <v>93</v>
      </c>
      <c r="C35" s="64">
        <v>2129.33</v>
      </c>
      <c r="D35" s="64">
        <f>E35+F35</f>
        <v>2093.8954</v>
      </c>
      <c r="E35" s="127"/>
      <c r="F35" s="127">
        <v>2093.8954</v>
      </c>
      <c r="G35" s="124">
        <f t="shared" si="10"/>
        <v>-35.4346</v>
      </c>
      <c r="H35" s="125"/>
    </row>
    <row r="36" ht="14.25" spans="1:8">
      <c r="A36" s="65" t="s">
        <v>94</v>
      </c>
      <c r="B36" s="126" t="s">
        <v>95</v>
      </c>
      <c r="C36" s="64">
        <v>385.85</v>
      </c>
      <c r="D36" s="64">
        <f>E36+F36</f>
        <v>462.49</v>
      </c>
      <c r="E36" s="127"/>
      <c r="F36" s="127">
        <v>462.49</v>
      </c>
      <c r="G36" s="124">
        <f t="shared" si="10"/>
        <v>76.64</v>
      </c>
      <c r="H36" s="125">
        <f>G36/C36%</f>
        <v>19.8626409226383</v>
      </c>
    </row>
    <row r="37" ht="14.25" spans="1:8">
      <c r="A37" s="65" t="s">
        <v>435</v>
      </c>
      <c r="B37" s="126" t="s">
        <v>436</v>
      </c>
      <c r="C37" s="64">
        <f>SUM(C38)</f>
        <v>100</v>
      </c>
      <c r="D37" s="64"/>
      <c r="E37" s="127"/>
      <c r="F37" s="127"/>
      <c r="G37" s="124"/>
      <c r="H37" s="125"/>
    </row>
    <row r="38" ht="14.25" spans="1:8">
      <c r="A38" s="65" t="s">
        <v>437</v>
      </c>
      <c r="B38" s="126" t="s">
        <v>93</v>
      </c>
      <c r="C38" s="64">
        <v>100</v>
      </c>
      <c r="D38" s="64"/>
      <c r="E38" s="127"/>
      <c r="F38" s="127"/>
      <c r="G38" s="124"/>
      <c r="H38" s="125"/>
    </row>
    <row r="39" ht="14.25" spans="1:8">
      <c r="A39" s="65" t="s">
        <v>438</v>
      </c>
      <c r="B39" s="126" t="s">
        <v>439</v>
      </c>
      <c r="C39" s="64">
        <f>SUM(C40:C41)</f>
        <v>1.82</v>
      </c>
      <c r="D39" s="64"/>
      <c r="E39" s="127"/>
      <c r="F39" s="127"/>
      <c r="G39" s="124">
        <f t="shared" ref="G39:G77" si="17">SUM(D39-C39)</f>
        <v>-1.82</v>
      </c>
      <c r="H39" s="125">
        <f t="shared" ref="H39:H71" si="18">G39/C39%</f>
        <v>-100</v>
      </c>
    </row>
    <row r="40" ht="14.25" spans="1:8">
      <c r="A40" s="65" t="s">
        <v>440</v>
      </c>
      <c r="B40" s="126" t="s">
        <v>93</v>
      </c>
      <c r="C40" s="64">
        <v>1.82</v>
      </c>
      <c r="D40" s="64"/>
      <c r="E40" s="127"/>
      <c r="F40" s="127"/>
      <c r="G40" s="124">
        <f t="shared" si="17"/>
        <v>-1.82</v>
      </c>
      <c r="H40" s="125">
        <f t="shared" si="18"/>
        <v>-100</v>
      </c>
    </row>
    <row r="41" ht="14.25" spans="1:8">
      <c r="A41" s="65">
        <v>2013699</v>
      </c>
      <c r="B41" s="129" t="s">
        <v>441</v>
      </c>
      <c r="C41" s="64"/>
      <c r="D41" s="132"/>
      <c r="E41" s="133"/>
      <c r="F41" s="134"/>
      <c r="G41" s="124">
        <f t="shared" si="17"/>
        <v>0</v>
      </c>
      <c r="H41" s="125" t="e">
        <f t="shared" si="18"/>
        <v>#DIV/0!</v>
      </c>
    </row>
    <row r="42" ht="14.25" spans="1:8">
      <c r="A42" s="62" t="s">
        <v>96</v>
      </c>
      <c r="B42" s="63" t="s">
        <v>97</v>
      </c>
      <c r="C42" s="135">
        <f t="shared" ref="C42:F42" si="19">SUM(C43,C45,C47,C50)</f>
        <v>1779.09</v>
      </c>
      <c r="D42" s="136">
        <f t="shared" si="19"/>
        <v>68.44</v>
      </c>
      <c r="E42" s="137">
        <f t="shared" si="19"/>
        <v>0</v>
      </c>
      <c r="F42" s="137">
        <f t="shared" si="19"/>
        <v>68.44</v>
      </c>
      <c r="G42" s="124">
        <f t="shared" si="17"/>
        <v>-1710.65</v>
      </c>
      <c r="H42" s="125">
        <f t="shared" si="18"/>
        <v>-96.1530895008122</v>
      </c>
    </row>
    <row r="43" ht="14.25" spans="1:8">
      <c r="A43" s="65" t="s">
        <v>98</v>
      </c>
      <c r="B43" s="126" t="s">
        <v>99</v>
      </c>
      <c r="C43" s="64"/>
      <c r="D43" s="64"/>
      <c r="E43" s="127"/>
      <c r="F43" s="127"/>
      <c r="G43" s="124"/>
      <c r="H43" s="125"/>
    </row>
    <row r="44" ht="14.25" spans="1:8">
      <c r="A44" s="65" t="s">
        <v>100</v>
      </c>
      <c r="B44" s="126" t="s">
        <v>101</v>
      </c>
      <c r="C44" s="64"/>
      <c r="D44" s="64"/>
      <c r="E44" s="127"/>
      <c r="F44" s="127"/>
      <c r="G44" s="124"/>
      <c r="H44" s="125"/>
    </row>
    <row r="45" ht="14.25" spans="1:8">
      <c r="A45" s="65" t="s">
        <v>102</v>
      </c>
      <c r="B45" s="126" t="s">
        <v>103</v>
      </c>
      <c r="C45" s="64">
        <f>SUM(C46)</f>
        <v>1750.16</v>
      </c>
      <c r="D45" s="64"/>
      <c r="E45" s="127"/>
      <c r="F45" s="127"/>
      <c r="G45" s="124">
        <f t="shared" si="17"/>
        <v>-1750.16</v>
      </c>
      <c r="H45" s="125">
        <f t="shared" si="18"/>
        <v>-100</v>
      </c>
    </row>
    <row r="46" ht="14.25" spans="1:8">
      <c r="A46" s="65" t="s">
        <v>104</v>
      </c>
      <c r="B46" s="126" t="s">
        <v>105</v>
      </c>
      <c r="C46" s="64">
        <v>1750.16</v>
      </c>
      <c r="D46" s="64"/>
      <c r="E46" s="127"/>
      <c r="F46" s="127"/>
      <c r="G46" s="124">
        <f t="shared" si="17"/>
        <v>-1750.16</v>
      </c>
      <c r="H46" s="125">
        <f t="shared" si="18"/>
        <v>-100</v>
      </c>
    </row>
    <row r="47" ht="14.25" spans="1:8">
      <c r="A47" s="65" t="s">
        <v>106</v>
      </c>
      <c r="B47" s="126" t="s">
        <v>107</v>
      </c>
      <c r="C47" s="64">
        <f t="shared" ref="C47:F47" si="20">SUM(C48:C49)</f>
        <v>28.93</v>
      </c>
      <c r="D47" s="64">
        <f t="shared" si="20"/>
        <v>68.44</v>
      </c>
      <c r="E47" s="127"/>
      <c r="F47" s="127">
        <f t="shared" si="20"/>
        <v>68.44</v>
      </c>
      <c r="G47" s="124">
        <f t="shared" si="17"/>
        <v>39.51</v>
      </c>
      <c r="H47" s="125">
        <f t="shared" si="18"/>
        <v>136.571033529208</v>
      </c>
    </row>
    <row r="48" ht="14.25" spans="1:8">
      <c r="A48" s="65" t="s">
        <v>108</v>
      </c>
      <c r="B48" s="126" t="s">
        <v>109</v>
      </c>
      <c r="C48" s="64">
        <v>28.93</v>
      </c>
      <c r="D48" s="64">
        <f>E48+F48</f>
        <v>68.44</v>
      </c>
      <c r="E48" s="127"/>
      <c r="F48" s="127">
        <v>68.44</v>
      </c>
      <c r="G48" s="124">
        <f t="shared" si="17"/>
        <v>39.51</v>
      </c>
      <c r="H48" s="125">
        <f t="shared" si="18"/>
        <v>136.571033529208</v>
      </c>
    </row>
    <row r="49" ht="14.25" spans="1:8">
      <c r="A49" s="65">
        <v>2040607</v>
      </c>
      <c r="B49" s="126" t="s">
        <v>110</v>
      </c>
      <c r="C49" s="64"/>
      <c r="D49" s="64"/>
      <c r="E49" s="127"/>
      <c r="F49" s="127"/>
      <c r="G49" s="124"/>
      <c r="H49" s="125"/>
    </row>
    <row r="50" ht="14.25" spans="1:8">
      <c r="A50" s="65">
        <v>20499</v>
      </c>
      <c r="B50" s="126" t="s">
        <v>111</v>
      </c>
      <c r="C50" s="64"/>
      <c r="D50" s="64"/>
      <c r="E50" s="127"/>
      <c r="F50" s="127"/>
      <c r="G50" s="124"/>
      <c r="H50" s="125"/>
    </row>
    <row r="51" ht="14.25" spans="1:8">
      <c r="A51" s="65">
        <v>2049901</v>
      </c>
      <c r="B51" s="66" t="s">
        <v>112</v>
      </c>
      <c r="C51" s="64"/>
      <c r="D51" s="64"/>
      <c r="E51" s="138"/>
      <c r="F51" s="134"/>
      <c r="G51" s="124"/>
      <c r="H51" s="125"/>
    </row>
    <row r="52" ht="14.25" spans="1:8">
      <c r="A52" s="62" t="s">
        <v>113</v>
      </c>
      <c r="B52" s="63" t="s">
        <v>114</v>
      </c>
      <c r="C52" s="135">
        <f t="shared" ref="C52:F52" si="21">SUM(C53,C58)</f>
        <v>22113.67</v>
      </c>
      <c r="D52" s="137">
        <f t="shared" si="21"/>
        <v>18730.198275</v>
      </c>
      <c r="E52" s="137">
        <f t="shared" si="21"/>
        <v>16329.9658</v>
      </c>
      <c r="F52" s="137">
        <f t="shared" si="21"/>
        <v>2400.232475</v>
      </c>
      <c r="G52" s="124">
        <f t="shared" si="17"/>
        <v>-3383.471725</v>
      </c>
      <c r="H52" s="125">
        <f t="shared" si="18"/>
        <v>-15.3003627394277</v>
      </c>
    </row>
    <row r="53" ht="14.25" spans="1:8">
      <c r="A53" s="65" t="s">
        <v>115</v>
      </c>
      <c r="B53" s="126" t="s">
        <v>116</v>
      </c>
      <c r="C53" s="64">
        <f t="shared" ref="C53:F53" si="22">SUM(C54:C57)</f>
        <v>22062.4</v>
      </c>
      <c r="D53" s="64">
        <f t="shared" si="22"/>
        <v>18677.826875</v>
      </c>
      <c r="E53" s="127">
        <f t="shared" si="22"/>
        <v>16277.5944</v>
      </c>
      <c r="F53" s="127">
        <f t="shared" si="22"/>
        <v>2400.232475</v>
      </c>
      <c r="G53" s="124">
        <f t="shared" si="17"/>
        <v>-3384.573125</v>
      </c>
      <c r="H53" s="125">
        <f t="shared" si="18"/>
        <v>-15.3409108936471</v>
      </c>
    </row>
    <row r="54" ht="14.25" spans="1:8">
      <c r="A54" s="65" t="s">
        <v>117</v>
      </c>
      <c r="B54" s="126" t="s">
        <v>118</v>
      </c>
      <c r="C54" s="64">
        <v>5400.13</v>
      </c>
      <c r="D54" s="64">
        <f t="shared" ref="D54:D57" si="23">E54+F54</f>
        <v>4533.298444</v>
      </c>
      <c r="E54" s="127">
        <v>4533.298444</v>
      </c>
      <c r="F54" s="127"/>
      <c r="G54" s="124">
        <f t="shared" si="17"/>
        <v>-866.831556</v>
      </c>
      <c r="H54" s="125">
        <f t="shared" si="18"/>
        <v>-16.0520497839867</v>
      </c>
    </row>
    <row r="55" ht="14.25" spans="1:8">
      <c r="A55" s="65" t="s">
        <v>119</v>
      </c>
      <c r="B55" s="126" t="s">
        <v>120</v>
      </c>
      <c r="C55" s="64">
        <v>9522.38</v>
      </c>
      <c r="D55" s="64">
        <f t="shared" si="23"/>
        <v>8675.447656</v>
      </c>
      <c r="E55" s="127">
        <v>8675.447656</v>
      </c>
      <c r="F55" s="127"/>
      <c r="G55" s="124">
        <f t="shared" si="17"/>
        <v>-846.932343999999</v>
      </c>
      <c r="H55" s="125">
        <f t="shared" si="18"/>
        <v>-8.89412462010547</v>
      </c>
    </row>
    <row r="56" ht="14.25" spans="1:8">
      <c r="A56" s="65" t="s">
        <v>121</v>
      </c>
      <c r="B56" s="126" t="s">
        <v>122</v>
      </c>
      <c r="C56" s="64">
        <v>4137.37</v>
      </c>
      <c r="D56" s="64">
        <f t="shared" si="23"/>
        <v>3068.8483</v>
      </c>
      <c r="E56" s="127">
        <v>3068.8483</v>
      </c>
      <c r="F56" s="127"/>
      <c r="G56" s="124">
        <f t="shared" si="17"/>
        <v>-1068.5217</v>
      </c>
      <c r="H56" s="125">
        <f t="shared" si="18"/>
        <v>-25.8261093399913</v>
      </c>
    </row>
    <row r="57" ht="14.25" spans="1:8">
      <c r="A57" s="65">
        <v>2050299</v>
      </c>
      <c r="B57" s="126" t="s">
        <v>123</v>
      </c>
      <c r="C57" s="64">
        <v>3002.52</v>
      </c>
      <c r="D57" s="64">
        <f t="shared" si="23"/>
        <v>2400.232475</v>
      </c>
      <c r="E57" s="127"/>
      <c r="F57" s="127">
        <v>2400.232475</v>
      </c>
      <c r="G57" s="124">
        <f t="shared" si="17"/>
        <v>-602.287525</v>
      </c>
      <c r="H57" s="125">
        <f t="shared" si="18"/>
        <v>-20.0594009365466</v>
      </c>
    </row>
    <row r="58" ht="14.25" spans="1:8">
      <c r="A58" s="65" t="s">
        <v>124</v>
      </c>
      <c r="B58" s="126" t="s">
        <v>125</v>
      </c>
      <c r="C58" s="64">
        <f>SUM(C59:C60)</f>
        <v>51.27</v>
      </c>
      <c r="D58" s="64">
        <f t="shared" ref="C58:F58" si="24">SUM(D59:D60)</f>
        <v>52.3714</v>
      </c>
      <c r="E58" s="127">
        <f t="shared" si="24"/>
        <v>52.3714</v>
      </c>
      <c r="F58" s="127"/>
      <c r="G58" s="124">
        <f t="shared" si="17"/>
        <v>1.1014</v>
      </c>
      <c r="H58" s="125">
        <f t="shared" si="18"/>
        <v>2.14823483518626</v>
      </c>
    </row>
    <row r="59" ht="14.25" spans="1:8">
      <c r="A59" s="65">
        <v>2050401</v>
      </c>
      <c r="B59" s="126" t="s">
        <v>126</v>
      </c>
      <c r="C59" s="64">
        <v>51.27</v>
      </c>
      <c r="D59" s="64">
        <f>E59+F59</f>
        <v>52.3714</v>
      </c>
      <c r="E59" s="127">
        <v>52.3714</v>
      </c>
      <c r="F59" s="127"/>
      <c r="G59" s="124">
        <f t="shared" si="17"/>
        <v>1.1014</v>
      </c>
      <c r="H59" s="125">
        <f t="shared" si="18"/>
        <v>2.14823483518626</v>
      </c>
    </row>
    <row r="60" ht="14.25" spans="1:8">
      <c r="A60" s="65" t="s">
        <v>127</v>
      </c>
      <c r="B60" s="126" t="s">
        <v>128</v>
      </c>
      <c r="C60" s="64"/>
      <c r="D60" s="64"/>
      <c r="E60" s="139"/>
      <c r="F60" s="134"/>
      <c r="G60" s="124"/>
      <c r="H60" s="125"/>
    </row>
    <row r="61" ht="14.25" spans="1:8">
      <c r="A61" s="62" t="s">
        <v>442</v>
      </c>
      <c r="B61" s="63" t="s">
        <v>443</v>
      </c>
      <c r="C61" s="135">
        <v>799.9</v>
      </c>
      <c r="D61" s="64"/>
      <c r="E61" s="139"/>
      <c r="F61" s="134"/>
      <c r="G61" s="124"/>
      <c r="H61" s="125"/>
    </row>
    <row r="62" ht="14.25" spans="1:8">
      <c r="A62" s="65" t="s">
        <v>444</v>
      </c>
      <c r="B62" s="126" t="s">
        <v>445</v>
      </c>
      <c r="C62" s="64">
        <v>799.9</v>
      </c>
      <c r="D62" s="64"/>
      <c r="E62" s="139"/>
      <c r="F62" s="134"/>
      <c r="G62" s="124"/>
      <c r="H62" s="125"/>
    </row>
    <row r="63" ht="14.25" spans="1:8">
      <c r="A63" s="65" t="s">
        <v>446</v>
      </c>
      <c r="B63" s="126" t="s">
        <v>447</v>
      </c>
      <c r="C63" s="64">
        <v>799.9</v>
      </c>
      <c r="D63" s="64"/>
      <c r="E63" s="139"/>
      <c r="F63" s="134"/>
      <c r="G63" s="124"/>
      <c r="H63" s="125"/>
    </row>
    <row r="64" ht="14.25" spans="1:8">
      <c r="A64" s="62" t="s">
        <v>129</v>
      </c>
      <c r="B64" s="63" t="s">
        <v>448</v>
      </c>
      <c r="C64" s="135">
        <f>C65+C72+C74</f>
        <v>639.69</v>
      </c>
      <c r="D64" s="137">
        <f t="shared" ref="C64:F64" si="25">SUM(D65)</f>
        <v>1184.391048</v>
      </c>
      <c r="E64" s="137">
        <f t="shared" si="25"/>
        <v>394.09</v>
      </c>
      <c r="F64" s="137">
        <f t="shared" si="25"/>
        <v>790.301048</v>
      </c>
      <c r="G64" s="124">
        <f>SUM(D64-C64)</f>
        <v>544.701048</v>
      </c>
      <c r="H64" s="125">
        <f>G64/C64%</f>
        <v>85.1507836608357</v>
      </c>
    </row>
    <row r="65" ht="14.25" spans="1:8">
      <c r="A65" s="65" t="s">
        <v>131</v>
      </c>
      <c r="B65" s="126" t="s">
        <v>132</v>
      </c>
      <c r="C65" s="64">
        <f t="shared" ref="C65:F65" si="26">SUM(C66:C71)</f>
        <v>607.49</v>
      </c>
      <c r="D65" s="64">
        <f t="shared" si="26"/>
        <v>1184.391048</v>
      </c>
      <c r="E65" s="127">
        <f t="shared" si="26"/>
        <v>394.09</v>
      </c>
      <c r="F65" s="127">
        <f t="shared" si="26"/>
        <v>790.301048</v>
      </c>
      <c r="G65" s="124">
        <f>SUM(D65-C65)</f>
        <v>576.901048</v>
      </c>
      <c r="H65" s="125">
        <f>G65/C65%</f>
        <v>94.9646986781675</v>
      </c>
    </row>
    <row r="66" ht="14.25" spans="1:8">
      <c r="A66" s="65" t="s">
        <v>133</v>
      </c>
      <c r="B66" s="126" t="s">
        <v>134</v>
      </c>
      <c r="C66" s="64">
        <v>281.71</v>
      </c>
      <c r="D66" s="64">
        <f t="shared" ref="D66:D71" si="27">E66+F66</f>
        <v>394.09</v>
      </c>
      <c r="E66" s="127">
        <v>394.09</v>
      </c>
      <c r="F66" s="127"/>
      <c r="G66" s="124">
        <f>SUM(D66-C66)</f>
        <v>112.38</v>
      </c>
      <c r="H66" s="125">
        <f>G66/C66%</f>
        <v>39.8920876078236</v>
      </c>
    </row>
    <row r="67" ht="14.25" spans="1:8">
      <c r="A67" s="65" t="s">
        <v>135</v>
      </c>
      <c r="B67" s="126" t="s">
        <v>136</v>
      </c>
      <c r="C67" s="64"/>
      <c r="D67" s="64"/>
      <c r="E67" s="127"/>
      <c r="F67" s="127"/>
      <c r="G67" s="124"/>
      <c r="H67" s="125"/>
    </row>
    <row r="68" ht="14.25" spans="1:8">
      <c r="A68" s="65">
        <v>2070108</v>
      </c>
      <c r="B68" s="126" t="s">
        <v>137</v>
      </c>
      <c r="C68" s="64">
        <v>3</v>
      </c>
      <c r="D68" s="64"/>
      <c r="E68" s="127"/>
      <c r="F68" s="127"/>
      <c r="G68" s="124">
        <f>SUM(D68-C68)</f>
        <v>-3</v>
      </c>
      <c r="H68" s="125">
        <f>G68/C68%</f>
        <v>-100</v>
      </c>
    </row>
    <row r="69" ht="14.25" spans="1:8">
      <c r="A69" s="65">
        <v>2070109</v>
      </c>
      <c r="B69" s="126" t="s">
        <v>138</v>
      </c>
      <c r="C69" s="64"/>
      <c r="D69" s="64"/>
      <c r="E69" s="127"/>
      <c r="F69" s="127"/>
      <c r="G69" s="124"/>
      <c r="H69" s="125"/>
    </row>
    <row r="70" ht="14.25" spans="1:8">
      <c r="A70" s="65">
        <v>2070112</v>
      </c>
      <c r="B70" s="126" t="s">
        <v>139</v>
      </c>
      <c r="C70" s="64">
        <v>2.16</v>
      </c>
      <c r="D70" s="64">
        <f t="shared" si="27"/>
        <v>2.16</v>
      </c>
      <c r="E70" s="127"/>
      <c r="F70" s="127">
        <v>2.16</v>
      </c>
      <c r="G70" s="124">
        <f t="shared" ref="G70:G78" si="28">SUM(D70-C70)</f>
        <v>0</v>
      </c>
      <c r="H70" s="125">
        <f>G70/C70%</f>
        <v>0</v>
      </c>
    </row>
    <row r="71" ht="14.25" spans="1:8">
      <c r="A71" s="65" t="s">
        <v>140</v>
      </c>
      <c r="B71" s="126" t="s">
        <v>141</v>
      </c>
      <c r="C71" s="64">
        <v>320.62</v>
      </c>
      <c r="D71" s="64">
        <f t="shared" si="27"/>
        <v>788.141048</v>
      </c>
      <c r="E71" s="127"/>
      <c r="F71" s="127">
        <v>788.141048</v>
      </c>
      <c r="G71" s="124">
        <f t="shared" si="28"/>
        <v>467.521048</v>
      </c>
      <c r="H71" s="125">
        <f>G71/C71%</f>
        <v>145.81780550184</v>
      </c>
    </row>
    <row r="72" ht="14.25" spans="1:8">
      <c r="A72" s="131" t="s">
        <v>449</v>
      </c>
      <c r="B72" s="126" t="s">
        <v>450</v>
      </c>
      <c r="C72" s="64">
        <f>SUM(C73)</f>
        <v>1.2</v>
      </c>
      <c r="D72" s="64"/>
      <c r="E72" s="127"/>
      <c r="F72" s="127"/>
      <c r="G72" s="124">
        <f t="shared" si="28"/>
        <v>-1.2</v>
      </c>
      <c r="H72" s="125">
        <f>G72/C72%</f>
        <v>-100</v>
      </c>
    </row>
    <row r="73" ht="14.25" spans="1:8">
      <c r="A73" s="65" t="s">
        <v>451</v>
      </c>
      <c r="B73" s="140" t="s">
        <v>452</v>
      </c>
      <c r="C73" s="64">
        <v>1.2</v>
      </c>
      <c r="D73" s="64"/>
      <c r="E73" s="127"/>
      <c r="F73" s="127"/>
      <c r="G73" s="124">
        <f t="shared" si="28"/>
        <v>-1.2</v>
      </c>
      <c r="H73" s="125">
        <f>G73/C73%</f>
        <v>-100</v>
      </c>
    </row>
    <row r="74" ht="14.25" spans="1:8">
      <c r="A74" s="131" t="s">
        <v>453</v>
      </c>
      <c r="B74" s="131" t="s">
        <v>454</v>
      </c>
      <c r="C74" s="64">
        <f>SUM(C75)</f>
        <v>31</v>
      </c>
      <c r="D74" s="64"/>
      <c r="E74" s="127"/>
      <c r="F74" s="127"/>
      <c r="G74" s="124">
        <f t="shared" si="28"/>
        <v>-31</v>
      </c>
      <c r="H74" s="125">
        <f>G74/C74%</f>
        <v>-100</v>
      </c>
    </row>
    <row r="75" ht="14.25" spans="1:8">
      <c r="A75" s="131" t="s">
        <v>455</v>
      </c>
      <c r="B75" s="131" t="s">
        <v>456</v>
      </c>
      <c r="C75" s="64">
        <v>31</v>
      </c>
      <c r="D75" s="141"/>
      <c r="E75" s="142"/>
      <c r="F75" s="127"/>
      <c r="G75" s="124">
        <f t="shared" si="28"/>
        <v>-31</v>
      </c>
      <c r="H75" s="125">
        <f t="shared" ref="H75:H145" si="29">G75/C75%</f>
        <v>-100</v>
      </c>
    </row>
    <row r="76" ht="14.25" spans="1:8">
      <c r="A76" s="62" t="s">
        <v>142</v>
      </c>
      <c r="B76" s="63" t="s">
        <v>143</v>
      </c>
      <c r="C76" s="143">
        <f>SUM(C77,C82,C85,C87,C95,C99,C107,C111,C117,C121,C124,C126,C128,C131,C135)+C133</f>
        <v>6126.26</v>
      </c>
      <c r="D76" s="137">
        <f t="shared" ref="C76:F76" si="30">SUM(D77,D82,D85,D87,D95,D99,D107,D111,D117,D121,D124,D126,D128,D131,D135)</f>
        <v>6228.89073</v>
      </c>
      <c r="E76" s="137">
        <f t="shared" si="30"/>
        <v>4862.85674</v>
      </c>
      <c r="F76" s="137">
        <f t="shared" si="30"/>
        <v>1366.03399</v>
      </c>
      <c r="G76" s="124">
        <f t="shared" si="28"/>
        <v>102.630729999998</v>
      </c>
      <c r="H76" s="125">
        <f t="shared" si="29"/>
        <v>1.67525913036662</v>
      </c>
    </row>
    <row r="77" ht="14.25" spans="1:8">
      <c r="A77" s="65" t="s">
        <v>144</v>
      </c>
      <c r="B77" s="126" t="s">
        <v>145</v>
      </c>
      <c r="C77" s="64">
        <f t="shared" ref="C77:F77" si="31">SUM(C78:C81)</f>
        <v>5</v>
      </c>
      <c r="D77" s="64">
        <f t="shared" si="31"/>
        <v>10</v>
      </c>
      <c r="E77" s="127"/>
      <c r="F77" s="127">
        <f t="shared" si="31"/>
        <v>10</v>
      </c>
      <c r="G77" s="124">
        <f t="shared" si="28"/>
        <v>5</v>
      </c>
      <c r="H77" s="125">
        <f t="shared" si="29"/>
        <v>100</v>
      </c>
    </row>
    <row r="78" ht="14.25" spans="1:8">
      <c r="A78" s="65" t="s">
        <v>146</v>
      </c>
      <c r="B78" s="126" t="s">
        <v>147</v>
      </c>
      <c r="C78" s="64"/>
      <c r="D78" s="64"/>
      <c r="E78" s="127"/>
      <c r="F78" s="127"/>
      <c r="G78" s="124">
        <f t="shared" si="28"/>
        <v>0</v>
      </c>
      <c r="H78" s="125" t="e">
        <f t="shared" si="29"/>
        <v>#DIV/0!</v>
      </c>
    </row>
    <row r="79" ht="14.25" spans="1:8">
      <c r="A79" s="65" t="s">
        <v>148</v>
      </c>
      <c r="B79" s="126" t="s">
        <v>149</v>
      </c>
      <c r="C79" s="64"/>
      <c r="D79" s="64"/>
      <c r="E79" s="127"/>
      <c r="F79" s="127"/>
      <c r="G79" s="124"/>
      <c r="H79" s="125"/>
    </row>
    <row r="80" ht="14.25" spans="1:8">
      <c r="A80" s="65" t="s">
        <v>150</v>
      </c>
      <c r="B80" s="126" t="s">
        <v>151</v>
      </c>
      <c r="C80" s="64">
        <v>5</v>
      </c>
      <c r="D80" s="64">
        <f>E80+F80</f>
        <v>10</v>
      </c>
      <c r="E80" s="127"/>
      <c r="F80" s="127">
        <v>10</v>
      </c>
      <c r="G80" s="124">
        <f>SUM(D80-C80)</f>
        <v>5</v>
      </c>
      <c r="H80" s="125">
        <f t="shared" si="29"/>
        <v>100</v>
      </c>
    </row>
    <row r="81" ht="14.25" spans="1:8">
      <c r="A81" s="65">
        <v>2080199</v>
      </c>
      <c r="B81" s="126" t="s">
        <v>152</v>
      </c>
      <c r="C81" s="64"/>
      <c r="D81" s="64"/>
      <c r="E81" s="127"/>
      <c r="F81" s="127"/>
      <c r="G81" s="124"/>
      <c r="H81" s="125"/>
    </row>
    <row r="82" ht="14.25" spans="1:8">
      <c r="A82" s="65" t="s">
        <v>153</v>
      </c>
      <c r="B82" s="126" t="s">
        <v>154</v>
      </c>
      <c r="C82" s="64">
        <f t="shared" ref="C82:F82" si="32">SUM(C83:C84)</f>
        <v>114.3</v>
      </c>
      <c r="D82" s="64">
        <f t="shared" si="32"/>
        <v>120</v>
      </c>
      <c r="E82" s="127"/>
      <c r="F82" s="127">
        <f t="shared" si="32"/>
        <v>120</v>
      </c>
      <c r="G82" s="124">
        <f t="shared" ref="G81:G145" si="33">SUM(D82-C82)</f>
        <v>5.7</v>
      </c>
      <c r="H82" s="125">
        <f t="shared" si="29"/>
        <v>4.98687664041995</v>
      </c>
    </row>
    <row r="83" ht="14.25" spans="1:8">
      <c r="A83" s="65">
        <v>2080202</v>
      </c>
      <c r="B83" s="126" t="s">
        <v>93</v>
      </c>
      <c r="C83" s="64"/>
      <c r="D83" s="64"/>
      <c r="E83" s="127"/>
      <c r="F83" s="127"/>
      <c r="G83" s="124"/>
      <c r="H83" s="125"/>
    </row>
    <row r="84" ht="14.25" spans="1:8">
      <c r="A84" s="65" t="s">
        <v>155</v>
      </c>
      <c r="B84" s="126" t="s">
        <v>156</v>
      </c>
      <c r="C84" s="64">
        <v>114.3</v>
      </c>
      <c r="D84" s="64">
        <f t="shared" ref="D84:D90" si="34">E84+F84</f>
        <v>120</v>
      </c>
      <c r="E84" s="127"/>
      <c r="F84" s="127">
        <v>120</v>
      </c>
      <c r="G84" s="124">
        <f t="shared" si="33"/>
        <v>5.7</v>
      </c>
      <c r="H84" s="125">
        <f t="shared" si="29"/>
        <v>4.98687664041995</v>
      </c>
    </row>
    <row r="85" ht="14.25" spans="1:8">
      <c r="A85" s="65" t="s">
        <v>157</v>
      </c>
      <c r="B85" s="126" t="s">
        <v>158</v>
      </c>
      <c r="C85" s="64"/>
      <c r="D85" s="64"/>
      <c r="E85" s="127"/>
      <c r="F85" s="127"/>
      <c r="G85" s="124"/>
      <c r="H85" s="125"/>
    </row>
    <row r="86" ht="14.25" spans="1:8">
      <c r="A86" s="65" t="s">
        <v>159</v>
      </c>
      <c r="B86" s="126" t="s">
        <v>160</v>
      </c>
      <c r="C86" s="64"/>
      <c r="D86" s="64"/>
      <c r="E86" s="127"/>
      <c r="F86" s="127"/>
      <c r="G86" s="124"/>
      <c r="H86" s="125"/>
    </row>
    <row r="87" ht="14.25" spans="1:8">
      <c r="A87" s="65" t="s">
        <v>161</v>
      </c>
      <c r="B87" s="126" t="s">
        <v>162</v>
      </c>
      <c r="C87" s="64">
        <f>SUM(C88:C94)</f>
        <v>4525.47</v>
      </c>
      <c r="D87" s="64">
        <f>SUM(D88:D94)</f>
        <v>4871.85674</v>
      </c>
      <c r="E87" s="127">
        <f>SUM(E88:E94)</f>
        <v>4862.85674</v>
      </c>
      <c r="F87" s="127">
        <f>SUM(F89:F94)</f>
        <v>9</v>
      </c>
      <c r="G87" s="124">
        <f t="shared" si="33"/>
        <v>346.38674</v>
      </c>
      <c r="H87" s="125">
        <f t="shared" si="29"/>
        <v>7.65416056232833</v>
      </c>
    </row>
    <row r="88" ht="14.25" spans="1:8">
      <c r="A88" s="65">
        <v>2080501</v>
      </c>
      <c r="B88" s="144" t="s">
        <v>402</v>
      </c>
      <c r="C88" s="64">
        <v>231.55</v>
      </c>
      <c r="D88" s="64">
        <f t="shared" si="34"/>
        <v>244.382</v>
      </c>
      <c r="E88" s="127">
        <v>244.382</v>
      </c>
      <c r="F88" s="127"/>
      <c r="G88" s="124">
        <f t="shared" si="33"/>
        <v>12.832</v>
      </c>
      <c r="H88" s="125"/>
    </row>
    <row r="89" ht="14.25" spans="1:8">
      <c r="A89" s="65">
        <v>2080502</v>
      </c>
      <c r="B89" s="126" t="s">
        <v>164</v>
      </c>
      <c r="C89" s="64">
        <v>866.27</v>
      </c>
      <c r="D89" s="64">
        <f t="shared" si="34"/>
        <v>439.6896</v>
      </c>
      <c r="E89" s="127">
        <v>439.6896</v>
      </c>
      <c r="F89" s="127"/>
      <c r="G89" s="124">
        <f t="shared" si="33"/>
        <v>-426.5804</v>
      </c>
      <c r="H89" s="125">
        <f t="shared" si="29"/>
        <v>-49.2433536888037</v>
      </c>
    </row>
    <row r="90" ht="14.25" spans="1:8">
      <c r="A90" s="65">
        <v>2080503</v>
      </c>
      <c r="B90" s="126" t="s">
        <v>165</v>
      </c>
      <c r="C90" s="64">
        <v>9</v>
      </c>
      <c r="D90" s="64">
        <f t="shared" si="34"/>
        <v>9</v>
      </c>
      <c r="E90" s="127"/>
      <c r="F90" s="127">
        <v>9</v>
      </c>
      <c r="G90" s="124">
        <f t="shared" si="33"/>
        <v>0</v>
      </c>
      <c r="H90" s="125">
        <f t="shared" si="29"/>
        <v>0</v>
      </c>
    </row>
    <row r="91" ht="14.25" spans="1:8">
      <c r="A91" s="65" t="s">
        <v>166</v>
      </c>
      <c r="B91" s="126" t="s">
        <v>167</v>
      </c>
      <c r="C91" s="64"/>
      <c r="D91" s="64"/>
      <c r="E91" s="127"/>
      <c r="F91" s="127"/>
      <c r="G91" s="124">
        <f t="shared" si="33"/>
        <v>0</v>
      </c>
      <c r="H91" s="125" t="e">
        <f t="shared" si="29"/>
        <v>#DIV/0!</v>
      </c>
    </row>
    <row r="92" ht="14.25" spans="1:8">
      <c r="A92" s="65" t="s">
        <v>168</v>
      </c>
      <c r="B92" s="126" t="s">
        <v>169</v>
      </c>
      <c r="C92" s="64">
        <v>2325.19</v>
      </c>
      <c r="D92" s="64">
        <f t="shared" ref="D92:D94" si="35">E92+F92</f>
        <v>2853.337828</v>
      </c>
      <c r="E92" s="127">
        <v>2853.337828</v>
      </c>
      <c r="F92" s="127"/>
      <c r="G92" s="124">
        <f t="shared" si="33"/>
        <v>528.147828</v>
      </c>
      <c r="H92" s="125">
        <f t="shared" si="29"/>
        <v>22.7141794003931</v>
      </c>
    </row>
    <row r="93" ht="14.25" spans="1:8">
      <c r="A93" s="65" t="s">
        <v>170</v>
      </c>
      <c r="B93" s="126" t="s">
        <v>171</v>
      </c>
      <c r="C93" s="64">
        <v>1021.39</v>
      </c>
      <c r="D93" s="64">
        <f t="shared" si="35"/>
        <v>1212.397712</v>
      </c>
      <c r="E93" s="127">
        <v>1212.397712</v>
      </c>
      <c r="F93" s="127"/>
      <c r="G93" s="124">
        <f t="shared" si="33"/>
        <v>191.007712</v>
      </c>
      <c r="H93" s="125">
        <f t="shared" si="29"/>
        <v>18.700761902897</v>
      </c>
    </row>
    <row r="94" ht="14.25" spans="1:8">
      <c r="A94" s="65" t="s">
        <v>172</v>
      </c>
      <c r="B94" s="126" t="s">
        <v>173</v>
      </c>
      <c r="C94" s="64">
        <v>72.07</v>
      </c>
      <c r="D94" s="64">
        <f t="shared" si="35"/>
        <v>113.0496</v>
      </c>
      <c r="E94" s="127">
        <v>113.0496</v>
      </c>
      <c r="F94" s="127"/>
      <c r="G94" s="124">
        <f t="shared" si="33"/>
        <v>40.9796</v>
      </c>
      <c r="H94" s="125">
        <f t="shared" si="29"/>
        <v>56.8608297488553</v>
      </c>
    </row>
    <row r="95" ht="14.25" spans="1:8">
      <c r="A95" s="65" t="s">
        <v>174</v>
      </c>
      <c r="B95" s="126" t="s">
        <v>175</v>
      </c>
      <c r="C95" s="64">
        <f t="shared" ref="C95:F95" si="36">SUM(C96:C98)</f>
        <v>59.61</v>
      </c>
      <c r="D95" s="64">
        <f t="shared" si="36"/>
        <v>144.02</v>
      </c>
      <c r="E95" s="127"/>
      <c r="F95" s="127">
        <f t="shared" si="36"/>
        <v>144.02</v>
      </c>
      <c r="G95" s="124">
        <f t="shared" si="33"/>
        <v>84.41</v>
      </c>
      <c r="H95" s="125">
        <f t="shared" si="29"/>
        <v>141.603757758765</v>
      </c>
    </row>
    <row r="96" ht="14.25" spans="1:8">
      <c r="A96" s="65">
        <v>2080702</v>
      </c>
      <c r="B96" s="126" t="s">
        <v>176</v>
      </c>
      <c r="C96" s="64">
        <v>0.72</v>
      </c>
      <c r="D96" s="64">
        <f t="shared" ref="D96:D98" si="37">E96+F96</f>
        <v>5</v>
      </c>
      <c r="E96" s="127"/>
      <c r="F96" s="127">
        <v>5</v>
      </c>
      <c r="G96" s="124">
        <f t="shared" si="33"/>
        <v>4.28</v>
      </c>
      <c r="H96" s="125">
        <f t="shared" si="29"/>
        <v>594.444444444444</v>
      </c>
    </row>
    <row r="97" ht="14.25" spans="1:8">
      <c r="A97" s="65" t="s">
        <v>177</v>
      </c>
      <c r="B97" s="126" t="s">
        <v>178</v>
      </c>
      <c r="C97" s="64">
        <v>32.29</v>
      </c>
      <c r="D97" s="64">
        <f t="shared" si="37"/>
        <v>56</v>
      </c>
      <c r="E97" s="127"/>
      <c r="F97" s="127">
        <v>56</v>
      </c>
      <c r="G97" s="124">
        <f t="shared" si="33"/>
        <v>23.71</v>
      </c>
      <c r="H97" s="125">
        <f t="shared" si="29"/>
        <v>73.4283059770827</v>
      </c>
    </row>
    <row r="98" ht="14.25" spans="1:8">
      <c r="A98" s="65" t="s">
        <v>179</v>
      </c>
      <c r="B98" s="126" t="s">
        <v>180</v>
      </c>
      <c r="C98" s="64">
        <v>26.6</v>
      </c>
      <c r="D98" s="64">
        <f t="shared" si="37"/>
        <v>83.02</v>
      </c>
      <c r="E98" s="127"/>
      <c r="F98" s="127">
        <v>83.02</v>
      </c>
      <c r="G98" s="124">
        <f t="shared" si="33"/>
        <v>56.42</v>
      </c>
      <c r="H98" s="125">
        <f t="shared" si="29"/>
        <v>212.105263157895</v>
      </c>
    </row>
    <row r="99" ht="14.25" spans="1:8">
      <c r="A99" s="65" t="s">
        <v>181</v>
      </c>
      <c r="B99" s="126" t="s">
        <v>182</v>
      </c>
      <c r="C99" s="64">
        <f t="shared" ref="C99:F99" si="38">SUM(C100:C106)</f>
        <v>312.17</v>
      </c>
      <c r="D99" s="64">
        <f t="shared" si="38"/>
        <v>258.7986</v>
      </c>
      <c r="E99" s="127"/>
      <c r="F99" s="127">
        <f t="shared" si="38"/>
        <v>258.7986</v>
      </c>
      <c r="G99" s="124">
        <f t="shared" si="33"/>
        <v>-53.3714</v>
      </c>
      <c r="H99" s="125">
        <f t="shared" si="29"/>
        <v>-17.0969023288593</v>
      </c>
    </row>
    <row r="100" ht="14.25" spans="1:8">
      <c r="A100" s="65" t="s">
        <v>183</v>
      </c>
      <c r="B100" s="126" t="s">
        <v>184</v>
      </c>
      <c r="C100" s="64"/>
      <c r="D100" s="64"/>
      <c r="E100" s="127"/>
      <c r="F100" s="127"/>
      <c r="G100" s="124"/>
      <c r="H100" s="125"/>
    </row>
    <row r="101" ht="14.25" spans="1:8">
      <c r="A101" s="65" t="s">
        <v>185</v>
      </c>
      <c r="B101" s="126" t="s">
        <v>186</v>
      </c>
      <c r="C101" s="64"/>
      <c r="D101" s="64"/>
      <c r="E101" s="127"/>
      <c r="F101" s="127"/>
      <c r="G101" s="124"/>
      <c r="H101" s="125"/>
    </row>
    <row r="102" ht="14.25" spans="1:8">
      <c r="A102" s="65" t="s">
        <v>187</v>
      </c>
      <c r="B102" s="126" t="s">
        <v>188</v>
      </c>
      <c r="C102" s="64">
        <v>4.26</v>
      </c>
      <c r="D102" s="64"/>
      <c r="E102" s="127"/>
      <c r="F102" s="127"/>
      <c r="G102" s="124"/>
      <c r="H102" s="125"/>
    </row>
    <row r="103" ht="14.25" spans="1:8">
      <c r="A103" s="65" t="s">
        <v>189</v>
      </c>
      <c r="B103" s="126" t="s">
        <v>190</v>
      </c>
      <c r="C103" s="64">
        <v>56.45</v>
      </c>
      <c r="D103" s="64">
        <f t="shared" ref="D103:D106" si="39">E103+F103</f>
        <v>209.1886</v>
      </c>
      <c r="E103" s="127"/>
      <c r="F103" s="127">
        <v>209.1886</v>
      </c>
      <c r="G103" s="124">
        <f t="shared" si="33"/>
        <v>152.7386</v>
      </c>
      <c r="H103" s="125">
        <f t="shared" si="29"/>
        <v>270.573250664305</v>
      </c>
    </row>
    <row r="104" ht="14.25" spans="1:8">
      <c r="A104" s="65" t="s">
        <v>191</v>
      </c>
      <c r="B104" s="126" t="s">
        <v>192</v>
      </c>
      <c r="C104" s="64">
        <v>193.63</v>
      </c>
      <c r="D104" s="64">
        <f t="shared" si="39"/>
        <v>0</v>
      </c>
      <c r="E104" s="127"/>
      <c r="F104" s="127"/>
      <c r="G104" s="124">
        <f t="shared" si="33"/>
        <v>-193.63</v>
      </c>
      <c r="H104" s="125">
        <f t="shared" si="29"/>
        <v>-100</v>
      </c>
    </row>
    <row r="105" ht="14.25" spans="1:8">
      <c r="A105" s="145" t="s">
        <v>193</v>
      </c>
      <c r="B105" s="129" t="s">
        <v>194</v>
      </c>
      <c r="C105" s="64"/>
      <c r="D105" s="64"/>
      <c r="E105" s="127"/>
      <c r="F105" s="127"/>
      <c r="G105" s="124"/>
      <c r="H105" s="125"/>
    </row>
    <row r="106" ht="14.25" spans="1:8">
      <c r="A106" s="65" t="s">
        <v>195</v>
      </c>
      <c r="B106" s="126" t="s">
        <v>196</v>
      </c>
      <c r="C106" s="64">
        <v>57.83</v>
      </c>
      <c r="D106" s="64">
        <f t="shared" si="39"/>
        <v>49.61</v>
      </c>
      <c r="E106" s="127"/>
      <c r="F106" s="127">
        <v>49.61</v>
      </c>
      <c r="G106" s="124">
        <f t="shared" si="33"/>
        <v>-8.22</v>
      </c>
      <c r="H106" s="125">
        <f t="shared" si="29"/>
        <v>-14.2140757392357</v>
      </c>
    </row>
    <row r="107" ht="14.25" spans="1:8">
      <c r="A107" s="65" t="s">
        <v>197</v>
      </c>
      <c r="B107" s="126" t="s">
        <v>198</v>
      </c>
      <c r="C107" s="64">
        <f>SUM(C108:C110)</f>
        <v>20.67</v>
      </c>
      <c r="D107" s="64">
        <f>SUM(D108:D110)</f>
        <v>0</v>
      </c>
      <c r="E107" s="127">
        <f>SUM(E108:E110)</f>
        <v>0</v>
      </c>
      <c r="F107" s="127"/>
      <c r="G107" s="124">
        <f t="shared" si="33"/>
        <v>-20.67</v>
      </c>
      <c r="H107" s="125">
        <f t="shared" si="29"/>
        <v>-100</v>
      </c>
    </row>
    <row r="108" ht="14.25" spans="1:8">
      <c r="A108" s="65" t="s">
        <v>199</v>
      </c>
      <c r="B108" s="132" t="s">
        <v>457</v>
      </c>
      <c r="C108" s="64"/>
      <c r="D108" s="64">
        <f>E108+F108</f>
        <v>0</v>
      </c>
      <c r="E108" s="127"/>
      <c r="F108" s="127"/>
      <c r="G108" s="124">
        <f t="shared" si="33"/>
        <v>0</v>
      </c>
      <c r="H108" s="125"/>
    </row>
    <row r="109" ht="14.25" spans="1:8">
      <c r="A109" s="65" t="s">
        <v>458</v>
      </c>
      <c r="B109" s="132" t="s">
        <v>459</v>
      </c>
      <c r="C109" s="64">
        <v>20.67</v>
      </c>
      <c r="D109" s="64"/>
      <c r="E109" s="127"/>
      <c r="F109" s="127"/>
      <c r="G109" s="124">
        <f t="shared" si="33"/>
        <v>-20.67</v>
      </c>
      <c r="H109" s="125">
        <f t="shared" si="29"/>
        <v>-100</v>
      </c>
    </row>
    <row r="110" ht="14.25" spans="1:8">
      <c r="A110" s="65">
        <v>2080999</v>
      </c>
      <c r="B110" s="126" t="s">
        <v>201</v>
      </c>
      <c r="C110" s="64"/>
      <c r="D110" s="64"/>
      <c r="E110" s="127"/>
      <c r="F110" s="127"/>
      <c r="G110" s="124"/>
      <c r="H110" s="125"/>
    </row>
    <row r="111" ht="14.25" spans="1:8">
      <c r="A111" s="65" t="s">
        <v>202</v>
      </c>
      <c r="B111" s="126" t="s">
        <v>203</v>
      </c>
      <c r="C111" s="64">
        <f>SUM(C112:C116)</f>
        <v>185.18</v>
      </c>
      <c r="D111" s="64">
        <f>SUM(D112:D116)</f>
        <v>82</v>
      </c>
      <c r="E111" s="127"/>
      <c r="F111" s="127">
        <f>SUM(F112:F116)</f>
        <v>82</v>
      </c>
      <c r="G111" s="124">
        <f t="shared" si="33"/>
        <v>-103.18</v>
      </c>
      <c r="H111" s="125">
        <f t="shared" si="29"/>
        <v>-55.7187601252835</v>
      </c>
    </row>
    <row r="112" ht="14.25" spans="1:8">
      <c r="A112" s="65" t="s">
        <v>204</v>
      </c>
      <c r="B112" s="126" t="s">
        <v>205</v>
      </c>
      <c r="C112" s="64"/>
      <c r="D112" s="64"/>
      <c r="E112" s="127"/>
      <c r="F112" s="127"/>
      <c r="G112" s="124">
        <f t="shared" si="33"/>
        <v>0</v>
      </c>
      <c r="H112" s="125" t="e">
        <f t="shared" si="29"/>
        <v>#DIV/0!</v>
      </c>
    </row>
    <row r="113" ht="14.25" spans="1:8">
      <c r="A113" s="65" t="s">
        <v>206</v>
      </c>
      <c r="B113" s="126" t="s">
        <v>207</v>
      </c>
      <c r="C113" s="64">
        <v>178.7</v>
      </c>
      <c r="D113" s="64">
        <f>E113+F113</f>
        <v>82</v>
      </c>
      <c r="E113" s="127"/>
      <c r="F113" s="127">
        <v>82</v>
      </c>
      <c r="G113" s="124">
        <f t="shared" si="33"/>
        <v>-96.7</v>
      </c>
      <c r="H113" s="125">
        <f t="shared" si="29"/>
        <v>-54.1130386121992</v>
      </c>
    </row>
    <row r="114" ht="14.25" spans="1:8">
      <c r="A114" s="65">
        <v>2081004</v>
      </c>
      <c r="B114" s="66" t="s">
        <v>403</v>
      </c>
      <c r="C114" s="64">
        <v>6.48</v>
      </c>
      <c r="D114" s="64">
        <f>E114+F114</f>
        <v>0</v>
      </c>
      <c r="E114" s="127"/>
      <c r="F114" s="127"/>
      <c r="G114" s="124">
        <f t="shared" si="33"/>
        <v>-6.48</v>
      </c>
      <c r="H114" s="125"/>
    </row>
    <row r="115" ht="14.25" spans="1:8">
      <c r="A115" s="65" t="s">
        <v>209</v>
      </c>
      <c r="B115" s="126" t="s">
        <v>404</v>
      </c>
      <c r="C115" s="64"/>
      <c r="D115" s="64"/>
      <c r="E115" s="127"/>
      <c r="F115" s="127"/>
      <c r="G115" s="124"/>
      <c r="H115" s="125"/>
    </row>
    <row r="116" ht="14.25" spans="1:8">
      <c r="A116" s="65" t="s">
        <v>211</v>
      </c>
      <c r="B116" s="126" t="s">
        <v>212</v>
      </c>
      <c r="C116" s="64"/>
      <c r="D116" s="64"/>
      <c r="E116" s="127"/>
      <c r="F116" s="127"/>
      <c r="G116" s="124"/>
      <c r="H116" s="125"/>
    </row>
    <row r="117" ht="14.25" spans="1:8">
      <c r="A117" s="65" t="s">
        <v>213</v>
      </c>
      <c r="B117" s="126" t="s">
        <v>214</v>
      </c>
      <c r="C117" s="64">
        <f t="shared" ref="C117:F117" si="40">SUM(C118:C120)</f>
        <v>384.05</v>
      </c>
      <c r="D117" s="64">
        <f t="shared" si="40"/>
        <v>390.69</v>
      </c>
      <c r="E117" s="127"/>
      <c r="F117" s="127">
        <f t="shared" si="40"/>
        <v>390.69</v>
      </c>
      <c r="G117" s="124">
        <f t="shared" si="33"/>
        <v>6.63999999999999</v>
      </c>
      <c r="H117" s="125">
        <f t="shared" si="29"/>
        <v>1.72894154406978</v>
      </c>
    </row>
    <row r="118" ht="14.25" spans="1:8">
      <c r="A118" s="65" t="s">
        <v>215</v>
      </c>
      <c r="B118" s="126" t="s">
        <v>216</v>
      </c>
      <c r="C118" s="64">
        <v>1.2</v>
      </c>
      <c r="D118" s="64">
        <f t="shared" ref="D118:D120" si="41">E118+F118</f>
        <v>1.2</v>
      </c>
      <c r="E118" s="127"/>
      <c r="F118" s="127">
        <v>1.2</v>
      </c>
      <c r="G118" s="124">
        <f t="shared" si="33"/>
        <v>0</v>
      </c>
      <c r="H118" s="125">
        <f t="shared" si="29"/>
        <v>0</v>
      </c>
    </row>
    <row r="119" ht="14.25" spans="1:8">
      <c r="A119" s="65" t="s">
        <v>217</v>
      </c>
      <c r="B119" s="126" t="s">
        <v>218</v>
      </c>
      <c r="C119" s="64">
        <v>45</v>
      </c>
      <c r="D119" s="64">
        <f t="shared" si="41"/>
        <v>80</v>
      </c>
      <c r="E119" s="127"/>
      <c r="F119" s="127">
        <v>80</v>
      </c>
      <c r="G119" s="124">
        <f t="shared" si="33"/>
        <v>35</v>
      </c>
      <c r="H119" s="125">
        <f t="shared" si="29"/>
        <v>77.7777777777778</v>
      </c>
    </row>
    <row r="120" ht="14.25" spans="1:8">
      <c r="A120" s="65" t="s">
        <v>219</v>
      </c>
      <c r="B120" s="126" t="s">
        <v>220</v>
      </c>
      <c r="C120" s="64">
        <v>337.85</v>
      </c>
      <c r="D120" s="64">
        <f t="shared" si="41"/>
        <v>309.49</v>
      </c>
      <c r="E120" s="127"/>
      <c r="F120" s="127">
        <v>309.49</v>
      </c>
      <c r="G120" s="124">
        <f t="shared" si="33"/>
        <v>-28.36</v>
      </c>
      <c r="H120" s="125">
        <f t="shared" si="29"/>
        <v>-8.39425780671896</v>
      </c>
    </row>
    <row r="121" ht="14.25" spans="1:8">
      <c r="A121" s="65" t="s">
        <v>221</v>
      </c>
      <c r="B121" s="126" t="s">
        <v>222</v>
      </c>
      <c r="C121" s="64">
        <f t="shared" ref="C121:F121" si="42">SUM(C122:C123)</f>
        <v>30.71</v>
      </c>
      <c r="D121" s="64">
        <f t="shared" si="42"/>
        <v>25.82339</v>
      </c>
      <c r="E121" s="127"/>
      <c r="F121" s="127">
        <f t="shared" si="42"/>
        <v>25.82339</v>
      </c>
      <c r="G121" s="124">
        <f t="shared" si="33"/>
        <v>-4.88661</v>
      </c>
      <c r="H121" s="125">
        <f t="shared" si="29"/>
        <v>-15.9121133181374</v>
      </c>
    </row>
    <row r="122" ht="14.25" spans="1:8">
      <c r="A122" s="65" t="s">
        <v>223</v>
      </c>
      <c r="B122" s="126" t="s">
        <v>224</v>
      </c>
      <c r="C122" s="64"/>
      <c r="D122" s="64"/>
      <c r="E122" s="127"/>
      <c r="F122" s="127"/>
      <c r="G122" s="124"/>
      <c r="H122" s="125"/>
    </row>
    <row r="123" ht="14.25" spans="1:8">
      <c r="A123" s="65" t="s">
        <v>225</v>
      </c>
      <c r="B123" s="126" t="s">
        <v>226</v>
      </c>
      <c r="C123" s="64">
        <v>30.71</v>
      </c>
      <c r="D123" s="64">
        <f>E123+F123</f>
        <v>25.82339</v>
      </c>
      <c r="E123" s="127"/>
      <c r="F123" s="127">
        <v>25.82339</v>
      </c>
      <c r="G123" s="124">
        <f t="shared" si="33"/>
        <v>-4.88661</v>
      </c>
      <c r="H123" s="125">
        <f t="shared" si="29"/>
        <v>-15.9121133181374</v>
      </c>
    </row>
    <row r="124" ht="14.25" spans="1:8">
      <c r="A124" s="65">
        <v>20820</v>
      </c>
      <c r="B124" s="129" t="s">
        <v>227</v>
      </c>
      <c r="C124" s="64"/>
      <c r="D124" s="64"/>
      <c r="E124" s="127"/>
      <c r="F124" s="127"/>
      <c r="G124" s="124"/>
      <c r="H124" s="125"/>
    </row>
    <row r="125" ht="14.25" spans="1:8">
      <c r="A125" s="65">
        <v>2082001</v>
      </c>
      <c r="B125" s="129" t="s">
        <v>228</v>
      </c>
      <c r="C125" s="64"/>
      <c r="D125" s="64"/>
      <c r="E125" s="127"/>
      <c r="F125" s="127"/>
      <c r="G125" s="124"/>
      <c r="H125" s="125"/>
    </row>
    <row r="126" ht="14.25" spans="1:8">
      <c r="A126" s="65" t="s">
        <v>229</v>
      </c>
      <c r="B126" s="126" t="s">
        <v>230</v>
      </c>
      <c r="C126" s="64"/>
      <c r="D126" s="64"/>
      <c r="E126" s="127"/>
      <c r="F126" s="127"/>
      <c r="G126" s="124"/>
      <c r="H126" s="125"/>
    </row>
    <row r="127" ht="14.25" spans="1:8">
      <c r="A127" s="65" t="s">
        <v>231</v>
      </c>
      <c r="B127" s="126" t="s">
        <v>232</v>
      </c>
      <c r="C127" s="64"/>
      <c r="D127" s="64"/>
      <c r="E127" s="127"/>
      <c r="F127" s="127"/>
      <c r="G127" s="124"/>
      <c r="H127" s="125"/>
    </row>
    <row r="128" ht="14.25" spans="1:8">
      <c r="A128" s="65" t="s">
        <v>233</v>
      </c>
      <c r="B128" s="126" t="s">
        <v>234</v>
      </c>
      <c r="C128" s="64"/>
      <c r="D128" s="64"/>
      <c r="E128" s="127"/>
      <c r="F128" s="127"/>
      <c r="G128" s="124"/>
      <c r="H128" s="125"/>
    </row>
    <row r="129" ht="14.25" spans="1:8">
      <c r="A129" s="65" t="s">
        <v>235</v>
      </c>
      <c r="B129" s="126" t="s">
        <v>236</v>
      </c>
      <c r="C129" s="64"/>
      <c r="D129" s="64"/>
      <c r="E129" s="127"/>
      <c r="F129" s="127"/>
      <c r="G129" s="124"/>
      <c r="H129" s="125"/>
    </row>
    <row r="130" ht="14.25" spans="1:8">
      <c r="A130" s="65" t="s">
        <v>237</v>
      </c>
      <c r="B130" s="126" t="s">
        <v>238</v>
      </c>
      <c r="C130" s="64"/>
      <c r="D130" s="64"/>
      <c r="E130" s="127"/>
      <c r="F130" s="127"/>
      <c r="G130" s="124"/>
      <c r="H130" s="125"/>
    </row>
    <row r="131" ht="14.25" spans="1:8">
      <c r="A131" s="65" t="s">
        <v>239</v>
      </c>
      <c r="B131" s="126" t="s">
        <v>240</v>
      </c>
      <c r="C131" s="64"/>
      <c r="D131" s="64"/>
      <c r="E131" s="127"/>
      <c r="F131" s="127"/>
      <c r="G131" s="124"/>
      <c r="H131" s="125"/>
    </row>
    <row r="132" ht="14.25" spans="1:8">
      <c r="A132" s="65" t="s">
        <v>241</v>
      </c>
      <c r="B132" s="126" t="s">
        <v>242</v>
      </c>
      <c r="C132" s="64"/>
      <c r="D132" s="64"/>
      <c r="E132" s="127"/>
      <c r="F132" s="127"/>
      <c r="G132" s="124"/>
      <c r="H132" s="125"/>
    </row>
    <row r="133" ht="14.25" spans="1:8">
      <c r="A133" s="131" t="s">
        <v>460</v>
      </c>
      <c r="B133" s="131" t="s">
        <v>461</v>
      </c>
      <c r="C133" s="64">
        <f>SUM(C134)</f>
        <v>0.88</v>
      </c>
      <c r="D133" s="64"/>
      <c r="E133" s="127"/>
      <c r="F133" s="127"/>
      <c r="G133" s="124">
        <f t="shared" si="33"/>
        <v>-0.88</v>
      </c>
      <c r="H133" s="125">
        <f t="shared" si="29"/>
        <v>-100</v>
      </c>
    </row>
    <row r="134" ht="14.25" spans="1:8">
      <c r="A134" s="131" t="s">
        <v>462</v>
      </c>
      <c r="B134" s="131" t="s">
        <v>463</v>
      </c>
      <c r="C134" s="64">
        <v>0.88</v>
      </c>
      <c r="D134" s="64"/>
      <c r="E134" s="127"/>
      <c r="F134" s="127"/>
      <c r="G134" s="124">
        <f t="shared" si="33"/>
        <v>-0.88</v>
      </c>
      <c r="H134" s="125">
        <f t="shared" si="29"/>
        <v>-100</v>
      </c>
    </row>
    <row r="135" ht="14.25" spans="1:8">
      <c r="A135" s="65" t="s">
        <v>243</v>
      </c>
      <c r="B135" s="126" t="s">
        <v>244</v>
      </c>
      <c r="C135" s="64">
        <f>SUM(C136)</f>
        <v>488.22</v>
      </c>
      <c r="D135" s="64">
        <f t="shared" ref="D135:F135" si="43">SUM(D136)</f>
        <v>325.702</v>
      </c>
      <c r="E135" s="127"/>
      <c r="F135" s="127">
        <f t="shared" si="43"/>
        <v>325.702</v>
      </c>
      <c r="G135" s="124">
        <f t="shared" si="33"/>
        <v>-162.518</v>
      </c>
      <c r="H135" s="125">
        <f t="shared" si="29"/>
        <v>-33.287862029413</v>
      </c>
    </row>
    <row r="136" ht="14.25" spans="1:8">
      <c r="A136" s="65" t="s">
        <v>405</v>
      </c>
      <c r="B136" s="126" t="s">
        <v>245</v>
      </c>
      <c r="C136" s="64">
        <v>488.22</v>
      </c>
      <c r="D136" s="64">
        <f t="shared" ref="D136:D141" si="44">E136+F136</f>
        <v>325.702</v>
      </c>
      <c r="E136" s="127"/>
      <c r="F136" s="127">
        <v>325.702</v>
      </c>
      <c r="G136" s="124">
        <f t="shared" si="33"/>
        <v>-162.518</v>
      </c>
      <c r="H136" s="125">
        <f t="shared" si="29"/>
        <v>-33.287862029413</v>
      </c>
    </row>
    <row r="137" ht="14.25" spans="1:8">
      <c r="A137" s="62" t="s">
        <v>246</v>
      </c>
      <c r="B137" s="63" t="s">
        <v>464</v>
      </c>
      <c r="C137" s="135">
        <f>SUM(C138,C140,C143,C149,C153,C155,C160,C162,C147,C164)</f>
        <v>17247.6</v>
      </c>
      <c r="D137" s="137">
        <f t="shared" ref="C137:F137" si="45">SUM(D138,D140,D143,D149,D153,D155,D160,D162)</f>
        <v>25568.308298</v>
      </c>
      <c r="E137" s="137">
        <f t="shared" si="45"/>
        <v>20245.862598</v>
      </c>
      <c r="F137" s="137">
        <f t="shared" si="45"/>
        <v>5322.4457</v>
      </c>
      <c r="G137" s="124">
        <f t="shared" si="33"/>
        <v>8320.708298</v>
      </c>
      <c r="H137" s="125">
        <f t="shared" si="29"/>
        <v>48.2427021614602</v>
      </c>
    </row>
    <row r="138" ht="14.25" spans="1:8">
      <c r="A138" s="65" t="s">
        <v>248</v>
      </c>
      <c r="B138" s="126" t="s">
        <v>249</v>
      </c>
      <c r="C138" s="64">
        <f>SUM(C139)</f>
        <v>78.58</v>
      </c>
      <c r="D138" s="64">
        <f t="shared" ref="D138:F138" si="46">SUM(D139)</f>
        <v>115.453</v>
      </c>
      <c r="E138" s="127">
        <f t="shared" si="46"/>
        <v>115.453</v>
      </c>
      <c r="F138" s="127">
        <f t="shared" si="46"/>
        <v>0</v>
      </c>
      <c r="G138" s="124">
        <f t="shared" si="33"/>
        <v>36.873</v>
      </c>
      <c r="H138" s="125">
        <f t="shared" si="29"/>
        <v>46.9241537286842</v>
      </c>
    </row>
    <row r="139" ht="14.25" spans="1:8">
      <c r="A139" s="65">
        <v>2100101</v>
      </c>
      <c r="B139" s="126" t="s">
        <v>250</v>
      </c>
      <c r="C139" s="64">
        <v>78.58</v>
      </c>
      <c r="D139" s="64">
        <f t="shared" si="44"/>
        <v>115.453</v>
      </c>
      <c r="E139" s="127">
        <v>115.453</v>
      </c>
      <c r="F139" s="127"/>
      <c r="G139" s="124">
        <f t="shared" si="33"/>
        <v>36.873</v>
      </c>
      <c r="H139" s="125">
        <f t="shared" si="29"/>
        <v>46.9241537286842</v>
      </c>
    </row>
    <row r="140" ht="14.25" spans="1:8">
      <c r="A140" s="65" t="s">
        <v>251</v>
      </c>
      <c r="B140" s="126" t="s">
        <v>252</v>
      </c>
      <c r="C140" s="64">
        <f t="shared" ref="C140:F140" si="47">SUM(C141:C142)</f>
        <v>4981.34</v>
      </c>
      <c r="D140" s="64">
        <f t="shared" si="47"/>
        <v>19003.3403</v>
      </c>
      <c r="E140" s="127">
        <f t="shared" si="47"/>
        <v>17097.8046</v>
      </c>
      <c r="F140" s="127">
        <f t="shared" si="47"/>
        <v>1905.5357</v>
      </c>
      <c r="G140" s="124">
        <f t="shared" si="33"/>
        <v>14022.0003</v>
      </c>
      <c r="H140" s="125">
        <f t="shared" si="29"/>
        <v>281.490528652933</v>
      </c>
    </row>
    <row r="141" ht="14.25" spans="1:8">
      <c r="A141" s="65" t="s">
        <v>253</v>
      </c>
      <c r="B141" s="126" t="s">
        <v>254</v>
      </c>
      <c r="C141" s="64">
        <v>4873.8</v>
      </c>
      <c r="D141" s="64">
        <f t="shared" si="44"/>
        <v>19003.3403</v>
      </c>
      <c r="E141" s="127">
        <v>17097.8046</v>
      </c>
      <c r="F141" s="127">
        <v>1905.5357</v>
      </c>
      <c r="G141" s="124">
        <f t="shared" si="33"/>
        <v>14129.5403</v>
      </c>
      <c r="H141" s="125">
        <f t="shared" si="29"/>
        <v>289.908086092987</v>
      </c>
    </row>
    <row r="142" spans="1:8">
      <c r="A142" s="65">
        <v>2100399</v>
      </c>
      <c r="B142" s="126" t="s">
        <v>255</v>
      </c>
      <c r="C142" s="64">
        <v>107.54</v>
      </c>
      <c r="D142" s="64"/>
      <c r="E142" s="127"/>
      <c r="F142" s="127"/>
      <c r="G142" s="124">
        <f t="shared" si="33"/>
        <v>-107.54</v>
      </c>
      <c r="H142" s="125">
        <f t="shared" si="29"/>
        <v>-100</v>
      </c>
    </row>
    <row r="143" spans="1:8">
      <c r="A143" s="65" t="s">
        <v>256</v>
      </c>
      <c r="B143" s="126" t="s">
        <v>257</v>
      </c>
      <c r="C143" s="64">
        <f>SUM(C144:C146)</f>
        <v>8744.92</v>
      </c>
      <c r="D143" s="64">
        <f>SUM(D144:D146)</f>
        <v>3053.418</v>
      </c>
      <c r="E143" s="127"/>
      <c r="F143" s="127">
        <f>SUM(F144:F146)</f>
        <v>3053.418</v>
      </c>
      <c r="G143" s="124">
        <f t="shared" si="33"/>
        <v>-5691.502</v>
      </c>
      <c r="H143" s="125">
        <f t="shared" si="29"/>
        <v>-65.083522776652</v>
      </c>
    </row>
    <row r="144" ht="14.25" spans="1:8">
      <c r="A144" s="65">
        <v>2100408</v>
      </c>
      <c r="B144" s="126" t="s">
        <v>465</v>
      </c>
      <c r="C144" s="64">
        <v>3639.39</v>
      </c>
      <c r="D144" s="64">
        <f>E144+F144</f>
        <v>1053.418</v>
      </c>
      <c r="E144" s="127"/>
      <c r="F144" s="127">
        <v>1053.418</v>
      </c>
      <c r="G144" s="124">
        <f t="shared" si="33"/>
        <v>-2585.972</v>
      </c>
      <c r="H144" s="125">
        <f t="shared" si="29"/>
        <v>-71.0550943976875</v>
      </c>
    </row>
    <row r="145" ht="14.25" spans="1:8">
      <c r="A145" s="65">
        <v>2100409</v>
      </c>
      <c r="B145" s="126" t="s">
        <v>466</v>
      </c>
      <c r="C145" s="64">
        <v>1.96</v>
      </c>
      <c r="D145" s="64">
        <f>E145+F145</f>
        <v>0</v>
      </c>
      <c r="E145" s="127"/>
      <c r="F145" s="127"/>
      <c r="G145" s="124">
        <f t="shared" si="33"/>
        <v>-1.96</v>
      </c>
      <c r="H145" s="125">
        <f t="shared" si="29"/>
        <v>-100</v>
      </c>
    </row>
    <row r="146" ht="14.25" spans="1:8">
      <c r="A146" s="65">
        <v>2100410</v>
      </c>
      <c r="B146" s="126" t="s">
        <v>260</v>
      </c>
      <c r="C146" s="64">
        <v>5103.57</v>
      </c>
      <c r="D146" s="64">
        <f>E146+F146</f>
        <v>2000</v>
      </c>
      <c r="E146" s="127"/>
      <c r="F146" s="127">
        <v>2000</v>
      </c>
      <c r="G146" s="124"/>
      <c r="H146" s="125"/>
    </row>
    <row r="147" ht="14.25" spans="1:8">
      <c r="A147" s="65">
        <v>21006</v>
      </c>
      <c r="B147" s="126" t="s">
        <v>467</v>
      </c>
      <c r="C147" s="64">
        <f>SUM(C148)</f>
        <v>11.88</v>
      </c>
      <c r="D147" s="64"/>
      <c r="E147" s="127"/>
      <c r="F147" s="127"/>
      <c r="G147" s="124">
        <f t="shared" ref="G147:G209" si="48">SUM(D147-C147)</f>
        <v>-11.88</v>
      </c>
      <c r="H147" s="125">
        <f t="shared" ref="H147:H203" si="49">G147/C147%</f>
        <v>-100</v>
      </c>
    </row>
    <row r="148" ht="14.25" spans="1:8">
      <c r="A148" s="65">
        <v>2100601</v>
      </c>
      <c r="B148" s="126" t="s">
        <v>468</v>
      </c>
      <c r="C148" s="64">
        <v>11.88</v>
      </c>
      <c r="D148" s="64"/>
      <c r="E148" s="127"/>
      <c r="F148" s="127"/>
      <c r="G148" s="124">
        <f t="shared" si="48"/>
        <v>-11.88</v>
      </c>
      <c r="H148" s="125">
        <f t="shared" si="49"/>
        <v>-100</v>
      </c>
    </row>
    <row r="149" ht="14.25" spans="1:8">
      <c r="A149" s="65" t="s">
        <v>261</v>
      </c>
      <c r="B149" s="126" t="s">
        <v>469</v>
      </c>
      <c r="C149" s="64">
        <f t="shared" ref="C149:F149" si="50">SUM(C150:C152)</f>
        <v>285.09</v>
      </c>
      <c r="D149" s="64">
        <f t="shared" si="50"/>
        <v>298.492</v>
      </c>
      <c r="E149" s="127"/>
      <c r="F149" s="127">
        <f t="shared" si="50"/>
        <v>298.492</v>
      </c>
      <c r="G149" s="124">
        <f t="shared" si="48"/>
        <v>13.402</v>
      </c>
      <c r="H149" s="125">
        <f t="shared" si="49"/>
        <v>4.70097162299626</v>
      </c>
    </row>
    <row r="150" ht="14.25" spans="1:8">
      <c r="A150" s="65" t="s">
        <v>263</v>
      </c>
      <c r="B150" s="126" t="s">
        <v>264</v>
      </c>
      <c r="C150" s="64"/>
      <c r="D150" s="64"/>
      <c r="E150" s="127"/>
      <c r="F150" s="127"/>
      <c r="G150" s="124"/>
      <c r="H150" s="125"/>
    </row>
    <row r="151" ht="14.25" spans="1:8">
      <c r="A151" s="65" t="s">
        <v>265</v>
      </c>
      <c r="B151" s="126" t="s">
        <v>266</v>
      </c>
      <c r="C151" s="64">
        <v>246.98</v>
      </c>
      <c r="D151" s="64">
        <f t="shared" ref="D151:D158" si="51">E151+F151</f>
        <v>294.492</v>
      </c>
      <c r="E151" s="127"/>
      <c r="F151" s="127">
        <v>294.492</v>
      </c>
      <c r="G151" s="124">
        <f t="shared" si="48"/>
        <v>47.512</v>
      </c>
      <c r="H151" s="125">
        <f t="shared" si="49"/>
        <v>19.237185197182</v>
      </c>
    </row>
    <row r="152" ht="14.25" spans="1:8">
      <c r="A152" s="65" t="s">
        <v>267</v>
      </c>
      <c r="B152" s="126" t="s">
        <v>268</v>
      </c>
      <c r="C152" s="64">
        <v>38.11</v>
      </c>
      <c r="D152" s="64">
        <f t="shared" si="51"/>
        <v>4</v>
      </c>
      <c r="E152" s="127"/>
      <c r="F152" s="127">
        <v>4</v>
      </c>
      <c r="G152" s="124">
        <f t="shared" si="48"/>
        <v>-34.11</v>
      </c>
      <c r="H152" s="125">
        <f t="shared" si="49"/>
        <v>-89.5040671739701</v>
      </c>
    </row>
    <row r="153" ht="14.25" spans="1:8">
      <c r="A153" s="65" t="s">
        <v>269</v>
      </c>
      <c r="B153" s="126" t="s">
        <v>270</v>
      </c>
      <c r="C153" s="64"/>
      <c r="D153" s="64"/>
      <c r="E153" s="127"/>
      <c r="F153" s="127"/>
      <c r="G153" s="124"/>
      <c r="H153" s="125"/>
    </row>
    <row r="154" ht="14.25" spans="1:8">
      <c r="A154" s="65" t="s">
        <v>271</v>
      </c>
      <c r="B154" s="126" t="s">
        <v>272</v>
      </c>
      <c r="C154" s="64"/>
      <c r="D154" s="64"/>
      <c r="E154" s="127"/>
      <c r="F154" s="127"/>
      <c r="G154" s="124"/>
      <c r="H154" s="125"/>
    </row>
    <row r="155" ht="14.25" spans="1:8">
      <c r="A155" s="65">
        <v>21011</v>
      </c>
      <c r="B155" s="126" t="s">
        <v>273</v>
      </c>
      <c r="C155" s="64">
        <f t="shared" ref="C155:F155" si="52">SUM(C156:C159)</f>
        <v>2460.12</v>
      </c>
      <c r="D155" s="64">
        <f t="shared" si="52"/>
        <v>3032.604998</v>
      </c>
      <c r="E155" s="127">
        <f t="shared" si="52"/>
        <v>3032.604998</v>
      </c>
      <c r="F155" s="127">
        <f t="shared" si="52"/>
        <v>0</v>
      </c>
      <c r="G155" s="124">
        <f t="shared" si="48"/>
        <v>572.484998</v>
      </c>
      <c r="H155" s="125">
        <f t="shared" si="49"/>
        <v>23.2706127343382</v>
      </c>
    </row>
    <row r="156" ht="14.25" spans="1:8">
      <c r="A156" s="65">
        <v>2101101</v>
      </c>
      <c r="B156" s="126" t="s">
        <v>274</v>
      </c>
      <c r="C156" s="64">
        <v>342.11</v>
      </c>
      <c r="D156" s="64">
        <f t="shared" si="51"/>
        <v>300.56</v>
      </c>
      <c r="E156" s="127">
        <v>300.56</v>
      </c>
      <c r="F156" s="127"/>
      <c r="G156" s="124">
        <f t="shared" si="48"/>
        <v>-41.55</v>
      </c>
      <c r="H156" s="125">
        <f t="shared" si="49"/>
        <v>-12.1452164508491</v>
      </c>
    </row>
    <row r="157" ht="14.25" spans="1:8">
      <c r="A157" s="65">
        <v>2101102</v>
      </c>
      <c r="B157" s="126" t="s">
        <v>275</v>
      </c>
      <c r="C157" s="64">
        <v>1712.51</v>
      </c>
      <c r="D157" s="64">
        <f t="shared" si="51"/>
        <v>2212.198867</v>
      </c>
      <c r="E157" s="127">
        <v>2212.198867</v>
      </c>
      <c r="F157" s="127"/>
      <c r="G157" s="124">
        <f t="shared" si="48"/>
        <v>499.688867</v>
      </c>
      <c r="H157" s="125">
        <f t="shared" si="49"/>
        <v>29.1787415547938</v>
      </c>
    </row>
    <row r="158" ht="14.25" spans="1:8">
      <c r="A158" s="65">
        <v>2101103</v>
      </c>
      <c r="B158" s="126" t="s">
        <v>276</v>
      </c>
      <c r="C158" s="64">
        <v>405.5</v>
      </c>
      <c r="D158" s="64">
        <f t="shared" si="51"/>
        <v>519.846131</v>
      </c>
      <c r="E158" s="127">
        <v>519.846131</v>
      </c>
      <c r="F158" s="127"/>
      <c r="G158" s="124">
        <f t="shared" si="48"/>
        <v>114.346131</v>
      </c>
      <c r="H158" s="125">
        <f t="shared" si="49"/>
        <v>28.1987992601726</v>
      </c>
    </row>
    <row r="159" ht="14.25" spans="1:8">
      <c r="A159" s="65">
        <v>2101109</v>
      </c>
      <c r="B159" s="126" t="s">
        <v>277</v>
      </c>
      <c r="C159" s="64"/>
      <c r="D159" s="64"/>
      <c r="E159" s="127"/>
      <c r="F159" s="127"/>
      <c r="G159" s="124"/>
      <c r="H159" s="125"/>
    </row>
    <row r="160" ht="14.25" spans="1:8">
      <c r="A160" s="65" t="s">
        <v>278</v>
      </c>
      <c r="B160" s="126" t="s">
        <v>279</v>
      </c>
      <c r="C160" s="64">
        <f t="shared" ref="C160:C164" si="53">SUM(C161)</f>
        <v>158.26</v>
      </c>
      <c r="D160" s="64">
        <f t="shared" ref="D160:F160" si="54">SUM(D161)</f>
        <v>15</v>
      </c>
      <c r="E160" s="127"/>
      <c r="F160" s="127">
        <f t="shared" si="54"/>
        <v>15</v>
      </c>
      <c r="G160" s="124">
        <f t="shared" si="48"/>
        <v>-143.26</v>
      </c>
      <c r="H160" s="125">
        <f t="shared" si="49"/>
        <v>-90.521925944648</v>
      </c>
    </row>
    <row r="161" ht="14.25" spans="1:8">
      <c r="A161" s="65" t="s">
        <v>280</v>
      </c>
      <c r="B161" s="126" t="s">
        <v>281</v>
      </c>
      <c r="C161" s="64">
        <v>158.26</v>
      </c>
      <c r="D161" s="64">
        <f>E161+F161</f>
        <v>15</v>
      </c>
      <c r="E161" s="127"/>
      <c r="F161" s="127">
        <v>15</v>
      </c>
      <c r="G161" s="124">
        <f t="shared" si="48"/>
        <v>-143.26</v>
      </c>
      <c r="H161" s="125">
        <f t="shared" si="49"/>
        <v>-90.521925944648</v>
      </c>
    </row>
    <row r="162" ht="14.25" spans="1:8">
      <c r="A162" s="65">
        <v>21014</v>
      </c>
      <c r="B162" s="126" t="s">
        <v>282</v>
      </c>
      <c r="C162" s="64">
        <f>SUM(C163)</f>
        <v>55.49</v>
      </c>
      <c r="D162" s="64">
        <f t="shared" ref="D162:F162" si="55">SUM(D163)</f>
        <v>50</v>
      </c>
      <c r="E162" s="127"/>
      <c r="F162" s="127">
        <f t="shared" si="55"/>
        <v>50</v>
      </c>
      <c r="G162" s="124">
        <f t="shared" si="48"/>
        <v>-5.49</v>
      </c>
      <c r="H162" s="125">
        <f t="shared" si="49"/>
        <v>-9.89367453595243</v>
      </c>
    </row>
    <row r="163" ht="14.25" spans="1:8">
      <c r="A163" s="65" t="s">
        <v>283</v>
      </c>
      <c r="B163" s="126" t="s">
        <v>284</v>
      </c>
      <c r="C163" s="64">
        <v>55.49</v>
      </c>
      <c r="D163" s="64">
        <f>E163+F163</f>
        <v>50</v>
      </c>
      <c r="E163" s="127"/>
      <c r="F163" s="127">
        <v>50</v>
      </c>
      <c r="G163" s="124">
        <f t="shared" si="48"/>
        <v>-5.49</v>
      </c>
      <c r="H163" s="125">
        <f t="shared" si="49"/>
        <v>-9.89367453595243</v>
      </c>
    </row>
    <row r="164" ht="14.25" spans="1:8">
      <c r="A164" s="65">
        <v>21099</v>
      </c>
      <c r="B164" s="126" t="s">
        <v>470</v>
      </c>
      <c r="C164" s="64">
        <f>SUM(C165)</f>
        <v>471.92</v>
      </c>
      <c r="D164" s="64"/>
      <c r="E164" s="127"/>
      <c r="F164" s="127">
        <f t="shared" ref="D164:F164" si="56">SUM(F165)</f>
        <v>0</v>
      </c>
      <c r="G164" s="124">
        <f t="shared" si="48"/>
        <v>-471.92</v>
      </c>
      <c r="H164" s="125">
        <f t="shared" si="49"/>
        <v>-100</v>
      </c>
    </row>
    <row r="165" ht="14.25" spans="1:8">
      <c r="A165" s="65">
        <v>2109901</v>
      </c>
      <c r="B165" s="126" t="s">
        <v>471</v>
      </c>
      <c r="C165" s="64">
        <v>471.92</v>
      </c>
      <c r="D165" s="64"/>
      <c r="E165" s="127"/>
      <c r="F165" s="127"/>
      <c r="G165" s="124">
        <f t="shared" si="48"/>
        <v>-471.92</v>
      </c>
      <c r="H165" s="125">
        <f t="shared" si="49"/>
        <v>-100</v>
      </c>
    </row>
    <row r="166" ht="14.25" spans="1:8">
      <c r="A166" s="62" t="s">
        <v>285</v>
      </c>
      <c r="B166" s="63" t="s">
        <v>286</v>
      </c>
      <c r="C166" s="135">
        <f t="shared" ref="C166:F166" si="57">SUM(C167,C171,C175)</f>
        <v>1570.3</v>
      </c>
      <c r="D166" s="137">
        <f t="shared" si="57"/>
        <v>2350.11</v>
      </c>
      <c r="E166" s="137">
        <f t="shared" si="57"/>
        <v>0</v>
      </c>
      <c r="F166" s="137">
        <f t="shared" si="57"/>
        <v>2350.11</v>
      </c>
      <c r="G166" s="124">
        <f t="shared" si="48"/>
        <v>779.81</v>
      </c>
      <c r="H166" s="125">
        <f t="shared" si="49"/>
        <v>49.659937591543</v>
      </c>
    </row>
    <row r="167" ht="14.25" spans="1:8">
      <c r="A167" s="65" t="s">
        <v>287</v>
      </c>
      <c r="B167" s="126" t="s">
        <v>288</v>
      </c>
      <c r="C167" s="64">
        <f t="shared" ref="C167:F167" si="58">SUM(C168:C170)</f>
        <v>1570.3</v>
      </c>
      <c r="D167" s="64">
        <f t="shared" si="58"/>
        <v>2350.11</v>
      </c>
      <c r="E167" s="127">
        <f t="shared" si="58"/>
        <v>0</v>
      </c>
      <c r="F167" s="127">
        <f t="shared" si="58"/>
        <v>2350.11</v>
      </c>
      <c r="G167" s="124">
        <f t="shared" si="48"/>
        <v>779.81</v>
      </c>
      <c r="H167" s="125">
        <f t="shared" si="49"/>
        <v>49.659937591543</v>
      </c>
    </row>
    <row r="168" ht="14.25" spans="1:8">
      <c r="A168" s="65" t="s">
        <v>289</v>
      </c>
      <c r="B168" s="126" t="s">
        <v>290</v>
      </c>
      <c r="C168" s="64">
        <v>1570.3</v>
      </c>
      <c r="D168" s="64">
        <f>E168+F168</f>
        <v>1068.11</v>
      </c>
      <c r="E168" s="127"/>
      <c r="F168" s="127">
        <v>1068.11</v>
      </c>
      <c r="G168" s="124">
        <f t="shared" si="48"/>
        <v>-502.19</v>
      </c>
      <c r="H168" s="125">
        <f t="shared" si="49"/>
        <v>-31.9805132777176</v>
      </c>
    </row>
    <row r="169" ht="14.25" spans="1:8">
      <c r="A169" s="65">
        <v>2110302</v>
      </c>
      <c r="B169" s="126" t="s">
        <v>472</v>
      </c>
      <c r="C169" s="64"/>
      <c r="D169" s="64"/>
      <c r="E169" s="127"/>
      <c r="F169" s="127"/>
      <c r="G169" s="124"/>
      <c r="H169" s="125"/>
    </row>
    <row r="170" ht="14.25" spans="1:8">
      <c r="A170" s="65">
        <v>2110399</v>
      </c>
      <c r="B170" s="126" t="s">
        <v>291</v>
      </c>
      <c r="C170" s="64"/>
      <c r="D170" s="64">
        <f>E170+F170</f>
        <v>1282</v>
      </c>
      <c r="E170" s="127"/>
      <c r="F170" s="127">
        <v>1282</v>
      </c>
      <c r="G170" s="124">
        <f t="shared" si="48"/>
        <v>1282</v>
      </c>
      <c r="H170" s="125" t="e">
        <f t="shared" si="49"/>
        <v>#DIV/0!</v>
      </c>
    </row>
    <row r="171" ht="14.25" spans="1:8">
      <c r="A171" s="65">
        <v>21110</v>
      </c>
      <c r="B171" s="126" t="s">
        <v>293</v>
      </c>
      <c r="C171" s="64"/>
      <c r="D171" s="64"/>
      <c r="E171" s="127"/>
      <c r="F171" s="127"/>
      <c r="G171" s="124"/>
      <c r="H171" s="125"/>
    </row>
    <row r="172" ht="14.25" spans="1:8">
      <c r="A172" s="65" t="s">
        <v>294</v>
      </c>
      <c r="B172" s="126" t="s">
        <v>295</v>
      </c>
      <c r="C172" s="64"/>
      <c r="D172" s="64"/>
      <c r="E172" s="127"/>
      <c r="F172" s="127"/>
      <c r="G172" s="124"/>
      <c r="H172" s="125"/>
    </row>
    <row r="173" ht="14.25" spans="1:8">
      <c r="A173" s="65">
        <v>2111002</v>
      </c>
      <c r="B173" s="126"/>
      <c r="C173" s="64"/>
      <c r="D173" s="64"/>
      <c r="E173" s="127"/>
      <c r="F173" s="127"/>
      <c r="G173" s="124"/>
      <c r="H173" s="125"/>
    </row>
    <row r="174" ht="14.25" spans="1:8">
      <c r="A174" s="65" t="s">
        <v>296</v>
      </c>
      <c r="B174" s="126" t="s">
        <v>297</v>
      </c>
      <c r="C174" s="64"/>
      <c r="D174" s="64"/>
      <c r="E174" s="127"/>
      <c r="F174" s="127"/>
      <c r="G174" s="124"/>
      <c r="H174" s="125"/>
    </row>
    <row r="175" ht="14.25" spans="1:8">
      <c r="A175" s="65">
        <v>21111</v>
      </c>
      <c r="B175" s="126" t="s">
        <v>298</v>
      </c>
      <c r="C175" s="64"/>
      <c r="D175" s="64"/>
      <c r="E175" s="127"/>
      <c r="F175" s="127"/>
      <c r="G175" s="124"/>
      <c r="H175" s="125"/>
    </row>
    <row r="176" ht="14.25" spans="1:8">
      <c r="A176" s="65">
        <v>2111199</v>
      </c>
      <c r="B176" s="126" t="s">
        <v>299</v>
      </c>
      <c r="C176" s="64"/>
      <c r="D176" s="64"/>
      <c r="E176" s="127"/>
      <c r="F176" s="127"/>
      <c r="G176" s="124"/>
      <c r="H176" s="125"/>
    </row>
    <row r="177" ht="14.25" spans="1:8">
      <c r="A177" s="62" t="s">
        <v>300</v>
      </c>
      <c r="B177" s="63" t="s">
        <v>301</v>
      </c>
      <c r="C177" s="135">
        <f t="shared" ref="C177:F177" si="59">SUM(C178,C181,C183,C185,C187)</f>
        <v>20439.54</v>
      </c>
      <c r="D177" s="137">
        <f t="shared" si="59"/>
        <v>33284.206253</v>
      </c>
      <c r="E177" s="137">
        <f t="shared" si="59"/>
        <v>0</v>
      </c>
      <c r="F177" s="137">
        <f t="shared" si="59"/>
        <v>33284.206253</v>
      </c>
      <c r="G177" s="124">
        <f t="shared" si="48"/>
        <v>12844.666253</v>
      </c>
      <c r="H177" s="125">
        <f t="shared" si="49"/>
        <v>62.8422471983224</v>
      </c>
    </row>
    <row r="178" ht="14.25" spans="1:8">
      <c r="A178" s="65" t="s">
        <v>302</v>
      </c>
      <c r="B178" s="126" t="s">
        <v>303</v>
      </c>
      <c r="C178" s="64">
        <f t="shared" ref="C178:F178" si="60">SUM(C179:C180)</f>
        <v>18614.02</v>
      </c>
      <c r="D178" s="64">
        <f t="shared" si="60"/>
        <v>23603.418719</v>
      </c>
      <c r="E178" s="127">
        <f t="shared" si="60"/>
        <v>0</v>
      </c>
      <c r="F178" s="127">
        <f t="shared" si="60"/>
        <v>23603.418719</v>
      </c>
      <c r="G178" s="124">
        <f t="shared" si="48"/>
        <v>4989.398719</v>
      </c>
      <c r="H178" s="125">
        <f t="shared" si="49"/>
        <v>26.8045200284517</v>
      </c>
    </row>
    <row r="179" ht="14.25" spans="1:8">
      <c r="A179" s="65" t="s">
        <v>304</v>
      </c>
      <c r="B179" s="126" t="s">
        <v>305</v>
      </c>
      <c r="C179" s="64">
        <v>652.64</v>
      </c>
      <c r="D179" s="64">
        <f t="shared" ref="D179:D184" si="61">E179+F179</f>
        <v>1016.642184</v>
      </c>
      <c r="E179" s="127"/>
      <c r="F179" s="127">
        <v>1016.642184</v>
      </c>
      <c r="G179" s="124">
        <f t="shared" si="48"/>
        <v>364.002184</v>
      </c>
      <c r="H179" s="125">
        <f t="shared" si="49"/>
        <v>55.7738085315028</v>
      </c>
    </row>
    <row r="180" ht="14.25" spans="1:8">
      <c r="A180" s="65" t="s">
        <v>306</v>
      </c>
      <c r="B180" s="126" t="s">
        <v>307</v>
      </c>
      <c r="C180" s="64">
        <v>17961.38</v>
      </c>
      <c r="D180" s="64">
        <f t="shared" si="61"/>
        <v>22586.776535</v>
      </c>
      <c r="E180" s="127"/>
      <c r="F180" s="127">
        <v>22586.776535</v>
      </c>
      <c r="G180" s="124">
        <f t="shared" si="48"/>
        <v>4625.396535</v>
      </c>
      <c r="H180" s="125">
        <f t="shared" si="49"/>
        <v>25.7518995478076</v>
      </c>
    </row>
    <row r="181" ht="14.25" spans="1:8">
      <c r="A181" s="65" t="s">
        <v>308</v>
      </c>
      <c r="B181" s="126" t="s">
        <v>309</v>
      </c>
      <c r="C181" s="64">
        <f>SUM(C182)</f>
        <v>20</v>
      </c>
      <c r="D181" s="64"/>
      <c r="E181" s="127"/>
      <c r="F181" s="127"/>
      <c r="G181" s="124"/>
      <c r="H181" s="125"/>
    </row>
    <row r="182" ht="14.25" spans="1:8">
      <c r="A182" s="65" t="s">
        <v>310</v>
      </c>
      <c r="B182" s="126" t="s">
        <v>311</v>
      </c>
      <c r="C182" s="64">
        <v>20</v>
      </c>
      <c r="D182" s="64"/>
      <c r="E182" s="127"/>
      <c r="F182" s="127"/>
      <c r="G182" s="124"/>
      <c r="H182" s="125"/>
    </row>
    <row r="183" ht="14.25" spans="1:8">
      <c r="A183" s="65" t="s">
        <v>312</v>
      </c>
      <c r="B183" s="126" t="s">
        <v>313</v>
      </c>
      <c r="C183" s="64">
        <f>SUM(C184)</f>
        <v>751.65</v>
      </c>
      <c r="D183" s="64">
        <f t="shared" ref="D183:F183" si="62">SUM(D184)</f>
        <v>1223.469422</v>
      </c>
      <c r="E183" s="127">
        <f t="shared" si="62"/>
        <v>0</v>
      </c>
      <c r="F183" s="127">
        <f t="shared" si="62"/>
        <v>1223.469422</v>
      </c>
      <c r="G183" s="124">
        <f t="shared" si="48"/>
        <v>471.819422</v>
      </c>
      <c r="H183" s="125">
        <f t="shared" si="49"/>
        <v>62.771159715293</v>
      </c>
    </row>
    <row r="184" ht="14.25" spans="1:8">
      <c r="A184" s="65" t="s">
        <v>314</v>
      </c>
      <c r="B184" s="126" t="s">
        <v>315</v>
      </c>
      <c r="C184" s="64">
        <v>751.65</v>
      </c>
      <c r="D184" s="64">
        <f t="shared" si="61"/>
        <v>1223.469422</v>
      </c>
      <c r="E184" s="127"/>
      <c r="F184" s="127">
        <v>1223.469422</v>
      </c>
      <c r="G184" s="124">
        <f t="shared" si="48"/>
        <v>471.819422</v>
      </c>
      <c r="H184" s="125">
        <f t="shared" si="49"/>
        <v>62.771159715293</v>
      </c>
    </row>
    <row r="185" ht="14.25" spans="1:8">
      <c r="A185" s="65" t="s">
        <v>316</v>
      </c>
      <c r="B185" s="126" t="s">
        <v>317</v>
      </c>
      <c r="C185" s="64">
        <f>SUM(C186)</f>
        <v>1053.87</v>
      </c>
      <c r="D185" s="64">
        <f t="shared" ref="D185:F185" si="63">SUM(D186)</f>
        <v>8457.318112</v>
      </c>
      <c r="E185" s="127">
        <f t="shared" si="63"/>
        <v>0</v>
      </c>
      <c r="F185" s="127">
        <f t="shared" si="63"/>
        <v>8457.318112</v>
      </c>
      <c r="G185" s="124">
        <f t="shared" si="48"/>
        <v>7403.448112</v>
      </c>
      <c r="H185" s="125">
        <f t="shared" si="49"/>
        <v>702.50107812159</v>
      </c>
    </row>
    <row r="186" ht="14.25" spans="1:8">
      <c r="A186" s="65" t="s">
        <v>318</v>
      </c>
      <c r="B186" s="126" t="s">
        <v>319</v>
      </c>
      <c r="C186" s="64">
        <v>1053.87</v>
      </c>
      <c r="D186" s="64">
        <f>E186+F186</f>
        <v>8457.318112</v>
      </c>
      <c r="E186" s="127"/>
      <c r="F186" s="127">
        <v>8457.318112</v>
      </c>
      <c r="G186" s="124">
        <f t="shared" si="48"/>
        <v>7403.448112</v>
      </c>
      <c r="H186" s="125">
        <f t="shared" si="49"/>
        <v>702.50107812159</v>
      </c>
    </row>
    <row r="187" ht="14.25" spans="1:8">
      <c r="A187" s="65" t="s">
        <v>324</v>
      </c>
      <c r="B187" s="126" t="s">
        <v>325</v>
      </c>
      <c r="C187" s="64"/>
      <c r="D187" s="64"/>
      <c r="E187" s="127"/>
      <c r="F187" s="127"/>
      <c r="G187" s="124"/>
      <c r="H187" s="125"/>
    </row>
    <row r="188" ht="14.25" spans="1:8">
      <c r="A188" s="65">
        <v>2129901</v>
      </c>
      <c r="B188" s="126" t="s">
        <v>473</v>
      </c>
      <c r="C188" s="64"/>
      <c r="D188" s="132"/>
      <c r="E188" s="138"/>
      <c r="F188" s="134"/>
      <c r="G188" s="124"/>
      <c r="H188" s="125"/>
    </row>
    <row r="189" ht="14.25" spans="1:8">
      <c r="A189" s="62" t="s">
        <v>328</v>
      </c>
      <c r="B189" s="63" t="s">
        <v>329</v>
      </c>
      <c r="C189" s="135">
        <f t="shared" ref="C189:F189" si="64">SUM(C190,C201,C205,C210,C212,C215)</f>
        <v>18523.05</v>
      </c>
      <c r="D189" s="137">
        <f t="shared" si="64"/>
        <v>16206.570192</v>
      </c>
      <c r="E189" s="137">
        <f t="shared" si="64"/>
        <v>511.7715</v>
      </c>
      <c r="F189" s="137">
        <f t="shared" si="64"/>
        <v>15694.798692</v>
      </c>
      <c r="G189" s="124">
        <f t="shared" si="48"/>
        <v>-2316.479808</v>
      </c>
      <c r="H189" s="125">
        <f t="shared" si="49"/>
        <v>-12.5059307619426</v>
      </c>
    </row>
    <row r="190" ht="14.25" spans="1:8">
      <c r="A190" s="65" t="s">
        <v>330</v>
      </c>
      <c r="B190" s="126" t="s">
        <v>331</v>
      </c>
      <c r="C190" s="64">
        <f>SUM(C191:C200)</f>
        <v>2112.38</v>
      </c>
      <c r="D190" s="64">
        <f>SUM(D191:D200)</f>
        <v>5903.9209</v>
      </c>
      <c r="E190" s="146">
        <f>SUM(E191:E200)</f>
        <v>220.6865</v>
      </c>
      <c r="F190" s="146">
        <f>SUM(F191:F200)</f>
        <v>5683.2344</v>
      </c>
      <c r="G190" s="124">
        <f t="shared" si="48"/>
        <v>3791.5409</v>
      </c>
      <c r="H190" s="125">
        <f t="shared" si="49"/>
        <v>179.491421997936</v>
      </c>
    </row>
    <row r="191" ht="14.25" spans="1:8">
      <c r="A191" s="65" t="s">
        <v>332</v>
      </c>
      <c r="B191" s="126" t="s">
        <v>67</v>
      </c>
      <c r="C191" s="64">
        <v>165.18</v>
      </c>
      <c r="D191" s="64">
        <f t="shared" ref="D191:D193" si="65">E191+F191</f>
        <v>220.6865</v>
      </c>
      <c r="E191" s="146">
        <v>220.6865</v>
      </c>
      <c r="F191" s="146"/>
      <c r="G191" s="124">
        <f t="shared" si="48"/>
        <v>55.5065</v>
      </c>
      <c r="H191" s="125">
        <f t="shared" si="49"/>
        <v>33.6036445090205</v>
      </c>
    </row>
    <row r="192" ht="14.25" spans="1:8">
      <c r="A192" s="65" t="s">
        <v>333</v>
      </c>
      <c r="B192" s="126" t="s">
        <v>334</v>
      </c>
      <c r="C192" s="64"/>
      <c r="D192" s="64">
        <f t="shared" si="65"/>
        <v>0</v>
      </c>
      <c r="E192" s="146"/>
      <c r="F192" s="146"/>
      <c r="G192" s="124">
        <f t="shared" si="48"/>
        <v>0</v>
      </c>
      <c r="H192" s="125" t="e">
        <f t="shared" si="49"/>
        <v>#DIV/0!</v>
      </c>
    </row>
    <row r="193" ht="14.25" spans="1:8">
      <c r="A193" s="65" t="s">
        <v>335</v>
      </c>
      <c r="B193" s="126" t="s">
        <v>336</v>
      </c>
      <c r="C193" s="64">
        <v>80.14</v>
      </c>
      <c r="D193" s="64">
        <f t="shared" si="65"/>
        <v>85</v>
      </c>
      <c r="E193" s="146"/>
      <c r="F193" s="146">
        <v>85</v>
      </c>
      <c r="G193" s="124">
        <f t="shared" si="48"/>
        <v>4.86</v>
      </c>
      <c r="H193" s="125">
        <f t="shared" si="49"/>
        <v>6.06438732218617</v>
      </c>
    </row>
    <row r="194" ht="14.25" spans="1:8">
      <c r="A194" s="65" t="s">
        <v>337</v>
      </c>
      <c r="B194" s="126" t="s">
        <v>338</v>
      </c>
      <c r="C194" s="64"/>
      <c r="D194" s="64"/>
      <c r="E194" s="146"/>
      <c r="F194" s="146"/>
      <c r="G194" s="124">
        <f t="shared" si="48"/>
        <v>0</v>
      </c>
      <c r="H194" s="125" t="e">
        <f t="shared" si="49"/>
        <v>#DIV/0!</v>
      </c>
    </row>
    <row r="195" ht="14.25" spans="1:8">
      <c r="A195" s="65" t="s">
        <v>339</v>
      </c>
      <c r="B195" s="126" t="s">
        <v>340</v>
      </c>
      <c r="C195" s="64"/>
      <c r="D195" s="64"/>
      <c r="E195" s="146"/>
      <c r="F195" s="146"/>
      <c r="G195" s="124"/>
      <c r="H195" s="125"/>
    </row>
    <row r="196" ht="14.25" spans="1:8">
      <c r="A196" s="65" t="s">
        <v>341</v>
      </c>
      <c r="B196" s="126" t="s">
        <v>342</v>
      </c>
      <c r="C196" s="64">
        <v>-14.7</v>
      </c>
      <c r="D196" s="64"/>
      <c r="E196" s="146"/>
      <c r="F196" s="146"/>
      <c r="G196" s="124">
        <f t="shared" si="48"/>
        <v>14.7</v>
      </c>
      <c r="H196" s="125">
        <f t="shared" si="49"/>
        <v>-100</v>
      </c>
    </row>
    <row r="197" ht="14.25" spans="1:8">
      <c r="A197" s="65" t="s">
        <v>474</v>
      </c>
      <c r="B197" s="126" t="s">
        <v>475</v>
      </c>
      <c r="C197" s="64">
        <v>5.36</v>
      </c>
      <c r="D197" s="64"/>
      <c r="E197" s="146"/>
      <c r="F197" s="146"/>
      <c r="G197" s="124">
        <f t="shared" si="48"/>
        <v>-5.36</v>
      </c>
      <c r="H197" s="125">
        <f t="shared" si="49"/>
        <v>-100</v>
      </c>
    </row>
    <row r="198" ht="14.25" spans="1:8">
      <c r="A198" s="65" t="s">
        <v>343</v>
      </c>
      <c r="B198" s="126" t="s">
        <v>344</v>
      </c>
      <c r="C198" s="64"/>
      <c r="D198" s="64"/>
      <c r="E198" s="146"/>
      <c r="F198" s="146"/>
      <c r="G198" s="124"/>
      <c r="H198" s="125"/>
    </row>
    <row r="199" ht="14.25" spans="1:8">
      <c r="A199" s="65" t="s">
        <v>345</v>
      </c>
      <c r="B199" s="126" t="s">
        <v>346</v>
      </c>
      <c r="C199" s="64">
        <v>537</v>
      </c>
      <c r="D199" s="64">
        <f t="shared" ref="D199:D202" si="66">E199+F199</f>
        <v>552</v>
      </c>
      <c r="E199" s="146"/>
      <c r="F199" s="146">
        <v>552</v>
      </c>
      <c r="G199" s="124">
        <f t="shared" si="48"/>
        <v>15</v>
      </c>
      <c r="H199" s="125">
        <f t="shared" si="49"/>
        <v>2.79329608938547</v>
      </c>
    </row>
    <row r="200" ht="14.25" spans="1:8">
      <c r="A200" s="65" t="s">
        <v>347</v>
      </c>
      <c r="B200" s="126" t="s">
        <v>348</v>
      </c>
      <c r="C200" s="64">
        <v>1339.4</v>
      </c>
      <c r="D200" s="64">
        <f t="shared" si="66"/>
        <v>5046.2344</v>
      </c>
      <c r="E200" s="146"/>
      <c r="F200" s="146">
        <v>5046.2344</v>
      </c>
      <c r="G200" s="124">
        <f t="shared" si="48"/>
        <v>3706.8344</v>
      </c>
      <c r="H200" s="125">
        <f t="shared" si="49"/>
        <v>276.753352247275</v>
      </c>
    </row>
    <row r="201" ht="14.25" spans="1:8">
      <c r="A201" s="65" t="s">
        <v>349</v>
      </c>
      <c r="B201" s="126" t="s">
        <v>350</v>
      </c>
      <c r="C201" s="64">
        <f t="shared" ref="C201:F201" si="67">SUM(C202:C204)</f>
        <v>11429.89</v>
      </c>
      <c r="D201" s="64">
        <f t="shared" si="67"/>
        <v>6276.382892</v>
      </c>
      <c r="E201" s="146">
        <f t="shared" si="67"/>
        <v>0</v>
      </c>
      <c r="F201" s="146">
        <f t="shared" si="67"/>
        <v>6276.382892</v>
      </c>
      <c r="G201" s="124">
        <f t="shared" si="48"/>
        <v>-5153.507108</v>
      </c>
      <c r="H201" s="125">
        <f t="shared" si="49"/>
        <v>-45.0879851687112</v>
      </c>
    </row>
    <row r="202" ht="14.25" spans="1:8">
      <c r="A202" s="65" t="s">
        <v>351</v>
      </c>
      <c r="B202" s="126" t="s">
        <v>352</v>
      </c>
      <c r="C202" s="64">
        <v>11302.99</v>
      </c>
      <c r="D202" s="64">
        <f t="shared" si="66"/>
        <v>6227.382892</v>
      </c>
      <c r="E202" s="146"/>
      <c r="F202" s="146">
        <v>6227.382892</v>
      </c>
      <c r="G202" s="124">
        <f t="shared" si="48"/>
        <v>-5075.607108</v>
      </c>
      <c r="H202" s="125">
        <f t="shared" si="49"/>
        <v>-44.9049951207601</v>
      </c>
    </row>
    <row r="203" ht="14.25" spans="1:8">
      <c r="A203" s="65">
        <v>2130234</v>
      </c>
      <c r="B203" s="126" t="s">
        <v>353</v>
      </c>
      <c r="C203" s="64"/>
      <c r="D203" s="64"/>
      <c r="E203" s="146"/>
      <c r="F203" s="146"/>
      <c r="G203" s="124"/>
      <c r="H203" s="125"/>
    </row>
    <row r="204" ht="14.25" spans="1:8">
      <c r="A204" s="65" t="s">
        <v>354</v>
      </c>
      <c r="B204" s="126" t="s">
        <v>355</v>
      </c>
      <c r="C204" s="64">
        <v>126.9</v>
      </c>
      <c r="D204" s="64">
        <f t="shared" ref="D204:D209" si="68">E204+F204</f>
        <v>49</v>
      </c>
      <c r="E204" s="146"/>
      <c r="F204" s="146">
        <v>49</v>
      </c>
      <c r="G204" s="124">
        <f t="shared" si="48"/>
        <v>-77.9</v>
      </c>
      <c r="H204" s="125">
        <f t="shared" ref="H204:H241" si="69">G204/C204%</f>
        <v>-61.3869188337273</v>
      </c>
    </row>
    <row r="205" ht="14.25" spans="1:8">
      <c r="A205" s="65" t="s">
        <v>356</v>
      </c>
      <c r="B205" s="126" t="s">
        <v>357</v>
      </c>
      <c r="C205" s="64">
        <f t="shared" ref="C205:F205" si="70">SUM(C206:C209)</f>
        <v>3508.8</v>
      </c>
      <c r="D205" s="64">
        <f t="shared" si="70"/>
        <v>1626.2664</v>
      </c>
      <c r="E205" s="146">
        <f t="shared" si="70"/>
        <v>291.085</v>
      </c>
      <c r="F205" s="146">
        <f t="shared" si="70"/>
        <v>1335.1814</v>
      </c>
      <c r="G205" s="124">
        <f t="shared" si="48"/>
        <v>-1882.5336</v>
      </c>
      <c r="H205" s="125">
        <f t="shared" si="69"/>
        <v>-53.6517783857729</v>
      </c>
    </row>
    <row r="206" ht="14.25" spans="1:8">
      <c r="A206" s="65" t="s">
        <v>358</v>
      </c>
      <c r="B206" s="126" t="s">
        <v>134</v>
      </c>
      <c r="C206" s="64">
        <v>237.19</v>
      </c>
      <c r="D206" s="64">
        <f t="shared" si="68"/>
        <v>291.085</v>
      </c>
      <c r="E206" s="146">
        <v>291.085</v>
      </c>
      <c r="F206" s="146"/>
      <c r="G206" s="124">
        <f t="shared" si="48"/>
        <v>53.895</v>
      </c>
      <c r="H206" s="125">
        <f t="shared" si="69"/>
        <v>22.7222901471394</v>
      </c>
    </row>
    <row r="207" ht="14.25" spans="1:8">
      <c r="A207" s="65">
        <v>2130305</v>
      </c>
      <c r="B207" s="126" t="s">
        <v>476</v>
      </c>
      <c r="C207" s="64">
        <v>112.9</v>
      </c>
      <c r="D207" s="64"/>
      <c r="E207" s="146"/>
      <c r="F207" s="146"/>
      <c r="G207" s="124">
        <f t="shared" si="48"/>
        <v>-112.9</v>
      </c>
      <c r="H207" s="125">
        <f t="shared" si="69"/>
        <v>-100</v>
      </c>
    </row>
    <row r="208" ht="14.25" spans="1:8">
      <c r="A208" s="65" t="s">
        <v>361</v>
      </c>
      <c r="B208" s="126" t="s">
        <v>362</v>
      </c>
      <c r="C208" s="64">
        <v>79.5</v>
      </c>
      <c r="D208" s="64">
        <f t="shared" si="68"/>
        <v>100.388</v>
      </c>
      <c r="E208" s="146"/>
      <c r="F208" s="146">
        <v>100.388</v>
      </c>
      <c r="G208" s="124">
        <f t="shared" si="48"/>
        <v>20.888</v>
      </c>
      <c r="H208" s="125">
        <f t="shared" si="69"/>
        <v>26.274213836478</v>
      </c>
    </row>
    <row r="209" ht="14.25" spans="1:8">
      <c r="A209" s="65" t="s">
        <v>363</v>
      </c>
      <c r="B209" s="126" t="s">
        <v>364</v>
      </c>
      <c r="C209" s="64">
        <v>3079.21</v>
      </c>
      <c r="D209" s="64">
        <f t="shared" si="68"/>
        <v>1234.7934</v>
      </c>
      <c r="E209" s="146"/>
      <c r="F209" s="146">
        <v>1234.7934</v>
      </c>
      <c r="G209" s="124">
        <f t="shared" si="48"/>
        <v>-1844.4166</v>
      </c>
      <c r="H209" s="125">
        <f t="shared" si="69"/>
        <v>-59.8990195537167</v>
      </c>
    </row>
    <row r="210" ht="14.25" spans="1:8">
      <c r="A210" s="65" t="s">
        <v>365</v>
      </c>
      <c r="B210" s="126" t="s">
        <v>366</v>
      </c>
      <c r="C210" s="64"/>
      <c r="D210" s="64"/>
      <c r="E210" s="146"/>
      <c r="F210" s="146"/>
      <c r="G210" s="124"/>
      <c r="H210" s="125"/>
    </row>
    <row r="211" ht="14.25" spans="1:8">
      <c r="A211" s="65" t="s">
        <v>367</v>
      </c>
      <c r="B211" s="126" t="s">
        <v>368</v>
      </c>
      <c r="C211" s="64"/>
      <c r="D211" s="64"/>
      <c r="E211" s="146"/>
      <c r="F211" s="146"/>
      <c r="G211" s="124"/>
      <c r="H211" s="125"/>
    </row>
    <row r="212" ht="14.25" spans="1:8">
      <c r="A212" s="65" t="s">
        <v>369</v>
      </c>
      <c r="B212" s="126" t="s">
        <v>370</v>
      </c>
      <c r="C212" s="64">
        <f t="shared" ref="C212:F212" si="71">SUM(C213:C214)</f>
        <v>1471.98</v>
      </c>
      <c r="D212" s="64">
        <f t="shared" si="71"/>
        <v>2400</v>
      </c>
      <c r="E212" s="146"/>
      <c r="F212" s="146">
        <f t="shared" si="71"/>
        <v>2400</v>
      </c>
      <c r="G212" s="124">
        <f>SUM(D212-C212)</f>
        <v>928.02</v>
      </c>
      <c r="H212" s="125">
        <f t="shared" si="69"/>
        <v>63.045693555619</v>
      </c>
    </row>
    <row r="213" ht="14.25" spans="1:8">
      <c r="A213" s="65" t="s">
        <v>371</v>
      </c>
      <c r="B213" s="126" t="s">
        <v>372</v>
      </c>
      <c r="C213" s="64">
        <v>1301.98</v>
      </c>
      <c r="D213" s="64">
        <f>E213+F213</f>
        <v>2400</v>
      </c>
      <c r="E213" s="146"/>
      <c r="F213" s="146">
        <v>2400</v>
      </c>
      <c r="G213" s="124">
        <f>SUM(D213-C213)</f>
        <v>1098.02</v>
      </c>
      <c r="H213" s="125">
        <f t="shared" si="69"/>
        <v>84.3346287961413</v>
      </c>
    </row>
    <row r="214" ht="14.25" spans="1:8">
      <c r="A214" s="65">
        <v>2130799</v>
      </c>
      <c r="B214" s="126" t="s">
        <v>477</v>
      </c>
      <c r="C214" s="64">
        <v>170</v>
      </c>
      <c r="D214" s="64"/>
      <c r="E214" s="146"/>
      <c r="F214" s="146"/>
      <c r="G214" s="124"/>
      <c r="H214" s="125"/>
    </row>
    <row r="215" ht="14.25" spans="1:8">
      <c r="A215" s="65" t="s">
        <v>375</v>
      </c>
      <c r="B215" s="126" t="s">
        <v>376</v>
      </c>
      <c r="C215" s="64"/>
      <c r="D215" s="64"/>
      <c r="E215" s="146"/>
      <c r="F215" s="146"/>
      <c r="G215" s="124"/>
      <c r="H215" s="125"/>
    </row>
    <row r="216" ht="14.25" spans="1:8">
      <c r="A216" s="65" t="s">
        <v>377</v>
      </c>
      <c r="B216" s="126" t="s">
        <v>378</v>
      </c>
      <c r="C216" s="64"/>
      <c r="D216" s="132"/>
      <c r="E216" s="133"/>
      <c r="F216" s="134"/>
      <c r="G216" s="124"/>
      <c r="H216" s="125"/>
    </row>
    <row r="217" ht="14.25" spans="1:8">
      <c r="A217" s="62">
        <v>214</v>
      </c>
      <c r="B217" s="63" t="s">
        <v>379</v>
      </c>
      <c r="C217" s="135">
        <f t="shared" ref="C217:F217" si="72">SUM(C218)</f>
        <v>138.67</v>
      </c>
      <c r="D217" s="137">
        <f t="shared" si="72"/>
        <v>138.672</v>
      </c>
      <c r="E217" s="137"/>
      <c r="F217" s="137">
        <f t="shared" si="72"/>
        <v>138.672</v>
      </c>
      <c r="G217" s="124">
        <f>SUM(D217-C217)</f>
        <v>0.00200000000000955</v>
      </c>
      <c r="H217" s="125">
        <f t="shared" si="69"/>
        <v>0.00144227302229001</v>
      </c>
    </row>
    <row r="218" ht="14.25" spans="1:8">
      <c r="A218" s="65" t="s">
        <v>380</v>
      </c>
      <c r="B218" s="126" t="s">
        <v>381</v>
      </c>
      <c r="C218" s="64">
        <v>138.67</v>
      </c>
      <c r="D218" s="127">
        <f>E218+F218</f>
        <v>138.672</v>
      </c>
      <c r="E218" s="147"/>
      <c r="F218" s="127">
        <v>138.672</v>
      </c>
      <c r="G218" s="124">
        <f>SUM(D218-C218)</f>
        <v>0.00200000000000955</v>
      </c>
      <c r="H218" s="125">
        <f t="shared" si="69"/>
        <v>0.00144227302229001</v>
      </c>
    </row>
    <row r="219" ht="14.25" spans="1:8">
      <c r="A219" s="62" t="s">
        <v>478</v>
      </c>
      <c r="B219" s="63" t="s">
        <v>479</v>
      </c>
      <c r="C219" s="135">
        <f>C220+C222+C225+C227</f>
        <v>308.11</v>
      </c>
      <c r="D219" s="136"/>
      <c r="E219" s="137"/>
      <c r="F219" s="137"/>
      <c r="G219" s="124">
        <f>SUM(D219-C219)</f>
        <v>-308.11</v>
      </c>
      <c r="H219" s="125">
        <f t="shared" si="69"/>
        <v>-100</v>
      </c>
    </row>
    <row r="220" ht="14.25" spans="1:8">
      <c r="A220" s="131" t="s">
        <v>480</v>
      </c>
      <c r="B220" s="131" t="s">
        <v>481</v>
      </c>
      <c r="C220" s="64">
        <f>C221</f>
        <v>308.11</v>
      </c>
      <c r="D220" s="136"/>
      <c r="E220" s="137"/>
      <c r="F220" s="137"/>
      <c r="G220" s="124">
        <f>SUM(D220-C220)</f>
        <v>-308.11</v>
      </c>
      <c r="H220" s="125">
        <f t="shared" si="69"/>
        <v>-100</v>
      </c>
    </row>
    <row r="221" ht="14.25" spans="1:8">
      <c r="A221" s="131" t="s">
        <v>482</v>
      </c>
      <c r="B221" s="131" t="s">
        <v>483</v>
      </c>
      <c r="C221" s="64">
        <v>308.11</v>
      </c>
      <c r="D221" s="136"/>
      <c r="E221" s="137"/>
      <c r="F221" s="137"/>
      <c r="G221" s="124">
        <f>SUM(D221-C221)</f>
        <v>-308.11</v>
      </c>
      <c r="H221" s="125">
        <f t="shared" si="69"/>
        <v>-100</v>
      </c>
    </row>
    <row r="222" ht="14.25" spans="1:8">
      <c r="A222" s="65" t="s">
        <v>484</v>
      </c>
      <c r="B222" s="126" t="s">
        <v>485</v>
      </c>
      <c r="C222" s="64"/>
      <c r="D222" s="132"/>
      <c r="E222" s="146"/>
      <c r="F222" s="146"/>
      <c r="G222" s="124"/>
      <c r="H222" s="125"/>
    </row>
    <row r="223" ht="14.25" spans="1:8">
      <c r="A223" s="65" t="s">
        <v>486</v>
      </c>
      <c r="B223" s="126" t="s">
        <v>487</v>
      </c>
      <c r="C223" s="64"/>
      <c r="D223" s="132"/>
      <c r="E223" s="133"/>
      <c r="F223" s="134"/>
      <c r="G223" s="124"/>
      <c r="H223" s="125"/>
    </row>
    <row r="224" ht="14.25" spans="1:8">
      <c r="A224" s="65" t="s">
        <v>488</v>
      </c>
      <c r="B224" s="126" t="s">
        <v>489</v>
      </c>
      <c r="C224" s="64"/>
      <c r="D224" s="132"/>
      <c r="E224" s="133"/>
      <c r="F224" s="134"/>
      <c r="G224" s="124"/>
      <c r="H224" s="125"/>
    </row>
    <row r="225" ht="14.25" spans="1:8">
      <c r="A225" s="65" t="s">
        <v>490</v>
      </c>
      <c r="B225" s="126" t="s">
        <v>491</v>
      </c>
      <c r="C225" s="64"/>
      <c r="D225" s="132"/>
      <c r="E225" s="146"/>
      <c r="F225" s="146"/>
      <c r="G225" s="124"/>
      <c r="H225" s="125"/>
    </row>
    <row r="226" ht="14.25" spans="1:8">
      <c r="A226" s="65" t="s">
        <v>492</v>
      </c>
      <c r="B226" s="126" t="s">
        <v>493</v>
      </c>
      <c r="C226" s="64"/>
      <c r="D226" s="132"/>
      <c r="E226" s="133"/>
      <c r="F226" s="134"/>
      <c r="G226" s="124"/>
      <c r="H226" s="125"/>
    </row>
    <row r="227" ht="14.25" spans="1:8">
      <c r="A227" s="131" t="s">
        <v>494</v>
      </c>
      <c r="B227" s="131" t="s">
        <v>495</v>
      </c>
      <c r="C227" s="64">
        <f>C228</f>
        <v>0</v>
      </c>
      <c r="D227" s="132"/>
      <c r="E227" s="133"/>
      <c r="F227" s="134"/>
      <c r="G227" s="124">
        <f t="shared" ref="G227:G239" si="73">SUM(D227-C227)</f>
        <v>0</v>
      </c>
      <c r="H227" s="125" t="e">
        <f t="shared" si="69"/>
        <v>#DIV/0!</v>
      </c>
    </row>
    <row r="228" ht="14.25" spans="1:8">
      <c r="A228" s="131" t="s">
        <v>496</v>
      </c>
      <c r="B228" s="131" t="s">
        <v>497</v>
      </c>
      <c r="C228" s="64"/>
      <c r="D228" s="132"/>
      <c r="E228" s="133"/>
      <c r="F228" s="134"/>
      <c r="G228" s="124">
        <f t="shared" si="73"/>
        <v>0</v>
      </c>
      <c r="H228" s="125" t="e">
        <f t="shared" si="69"/>
        <v>#DIV/0!</v>
      </c>
    </row>
    <row r="229" ht="14.25" spans="1:8">
      <c r="A229" s="62">
        <v>221</v>
      </c>
      <c r="B229" s="63" t="s">
        <v>498</v>
      </c>
      <c r="C229" s="135">
        <f t="shared" ref="C229:C233" si="74">SUM(C230)</f>
        <v>5088.86</v>
      </c>
      <c r="D229" s="137">
        <f t="shared" ref="D229:D232" si="75">SUM(D230)</f>
        <v>0</v>
      </c>
      <c r="E229" s="137">
        <f t="shared" ref="E229:E233" si="76">SUM(E230)</f>
        <v>0</v>
      </c>
      <c r="F229" s="137"/>
      <c r="G229" s="124">
        <f t="shared" si="73"/>
        <v>-5088.86</v>
      </c>
      <c r="H229" s="125">
        <f t="shared" si="69"/>
        <v>-100</v>
      </c>
    </row>
    <row r="230" ht="14.25" spans="1:8">
      <c r="A230" s="65">
        <v>22102</v>
      </c>
      <c r="B230" s="66" t="s">
        <v>383</v>
      </c>
      <c r="C230" s="64">
        <f t="shared" si="74"/>
        <v>5088.86</v>
      </c>
      <c r="D230" s="127">
        <f t="shared" si="75"/>
        <v>0</v>
      </c>
      <c r="E230" s="146">
        <f t="shared" si="76"/>
        <v>0</v>
      </c>
      <c r="F230" s="146"/>
      <c r="G230" s="124">
        <f t="shared" si="73"/>
        <v>-5088.86</v>
      </c>
      <c r="H230" s="125">
        <f t="shared" si="69"/>
        <v>-100</v>
      </c>
    </row>
    <row r="231" ht="14.25" spans="1:8">
      <c r="A231" s="65">
        <v>2210203</v>
      </c>
      <c r="B231" s="66" t="s">
        <v>408</v>
      </c>
      <c r="C231" s="64">
        <v>5088.86</v>
      </c>
      <c r="D231" s="127">
        <f>E231+F231</f>
        <v>0</v>
      </c>
      <c r="E231" s="146"/>
      <c r="F231" s="146"/>
      <c r="G231" s="124">
        <f t="shared" si="73"/>
        <v>-5088.86</v>
      </c>
      <c r="H231" s="125">
        <f t="shared" si="69"/>
        <v>-100</v>
      </c>
    </row>
    <row r="232" ht="14.25" spans="1:8">
      <c r="A232" s="62">
        <v>224</v>
      </c>
      <c r="B232" s="63" t="s">
        <v>499</v>
      </c>
      <c r="C232" s="135">
        <f>C233+C235</f>
        <v>547.9</v>
      </c>
      <c r="D232" s="137">
        <f t="shared" ref="C232:F232" si="77">SUM(D233)</f>
        <v>1078.08696</v>
      </c>
      <c r="E232" s="137">
        <f t="shared" si="77"/>
        <v>0</v>
      </c>
      <c r="F232" s="137">
        <f t="shared" si="77"/>
        <v>1078.08696</v>
      </c>
      <c r="G232" s="124">
        <f t="shared" si="73"/>
        <v>530.18696</v>
      </c>
      <c r="H232" s="125">
        <f t="shared" si="69"/>
        <v>96.7671034860376</v>
      </c>
    </row>
    <row r="233" ht="14.25" spans="1:8">
      <c r="A233" s="65">
        <v>22401</v>
      </c>
      <c r="B233" s="126" t="s">
        <v>500</v>
      </c>
      <c r="C233" s="64">
        <f t="shared" ref="C233:F233" si="78">SUM(C234)</f>
        <v>547.9</v>
      </c>
      <c r="D233" s="127">
        <f t="shared" si="78"/>
        <v>1078.08696</v>
      </c>
      <c r="E233" s="146">
        <f t="shared" si="78"/>
        <v>0</v>
      </c>
      <c r="F233" s="146">
        <f t="shared" si="78"/>
        <v>1078.08696</v>
      </c>
      <c r="G233" s="124">
        <f t="shared" si="73"/>
        <v>530.18696</v>
      </c>
      <c r="H233" s="125">
        <f t="shared" si="69"/>
        <v>96.7671034860376</v>
      </c>
    </row>
    <row r="234" ht="14.25" spans="1:8">
      <c r="A234" s="65">
        <v>2240106</v>
      </c>
      <c r="B234" s="140" t="s">
        <v>501</v>
      </c>
      <c r="C234" s="64">
        <v>547.9</v>
      </c>
      <c r="D234" s="127">
        <f>E234+F234</f>
        <v>1078.08696</v>
      </c>
      <c r="E234" s="146"/>
      <c r="F234" s="146">
        <v>1078.08696</v>
      </c>
      <c r="G234" s="124">
        <f t="shared" si="73"/>
        <v>530.18696</v>
      </c>
      <c r="H234" s="125">
        <f t="shared" si="69"/>
        <v>96.7671034860376</v>
      </c>
    </row>
    <row r="235" ht="14.25" spans="1:8">
      <c r="A235" s="131" t="s">
        <v>502</v>
      </c>
      <c r="B235" s="131" t="s">
        <v>503</v>
      </c>
      <c r="C235" s="64">
        <f>C236</f>
        <v>0</v>
      </c>
      <c r="D235" s="127"/>
      <c r="E235" s="146"/>
      <c r="F235" s="146"/>
      <c r="G235" s="124">
        <f t="shared" si="73"/>
        <v>0</v>
      </c>
      <c r="H235" s="125" t="e">
        <f t="shared" si="69"/>
        <v>#DIV/0!</v>
      </c>
    </row>
    <row r="236" ht="14.25" spans="1:8">
      <c r="A236" s="131" t="s">
        <v>504</v>
      </c>
      <c r="B236" s="131" t="s">
        <v>505</v>
      </c>
      <c r="C236" s="64"/>
      <c r="D236" s="127"/>
      <c r="E236" s="147"/>
      <c r="F236" s="127"/>
      <c r="G236" s="124">
        <f t="shared" si="73"/>
        <v>0</v>
      </c>
      <c r="H236" s="125" t="e">
        <f t="shared" si="69"/>
        <v>#DIV/0!</v>
      </c>
    </row>
    <row r="237" ht="14.25" spans="1:8">
      <c r="A237" s="62" t="s">
        <v>388</v>
      </c>
      <c r="B237" s="63" t="s">
        <v>389</v>
      </c>
      <c r="C237" s="143">
        <f>SUM(C238)</f>
        <v>26.28</v>
      </c>
      <c r="D237" s="137">
        <f t="shared" ref="D237:F237" si="79">SUM(D238)</f>
        <v>68.5</v>
      </c>
      <c r="E237" s="137"/>
      <c r="F237" s="137">
        <f t="shared" si="79"/>
        <v>68.5</v>
      </c>
      <c r="G237" s="124">
        <f t="shared" si="73"/>
        <v>42.22</v>
      </c>
      <c r="H237" s="125">
        <f t="shared" si="69"/>
        <v>160.654490106545</v>
      </c>
    </row>
    <row r="238" ht="14.25" spans="1:8">
      <c r="A238" s="65" t="s">
        <v>390</v>
      </c>
      <c r="B238" s="126" t="s">
        <v>391</v>
      </c>
      <c r="C238" s="64">
        <f>SUM(C239)</f>
        <v>26.28</v>
      </c>
      <c r="D238" s="127">
        <f t="shared" ref="D238:F238" si="80">SUM(D239)</f>
        <v>68.5</v>
      </c>
      <c r="E238" s="146"/>
      <c r="F238" s="146">
        <f t="shared" si="80"/>
        <v>68.5</v>
      </c>
      <c r="G238" s="124">
        <f t="shared" si="73"/>
        <v>42.22</v>
      </c>
      <c r="H238" s="125">
        <f t="shared" si="69"/>
        <v>160.654490106545</v>
      </c>
    </row>
    <row r="239" ht="14.25" spans="1:8">
      <c r="A239" s="65" t="s">
        <v>409</v>
      </c>
      <c r="B239" s="126" t="s">
        <v>392</v>
      </c>
      <c r="C239" s="64">
        <v>26.28</v>
      </c>
      <c r="D239" s="127">
        <f>E239+F239</f>
        <v>68.5</v>
      </c>
      <c r="E239" s="146"/>
      <c r="F239" s="146">
        <v>68.5</v>
      </c>
      <c r="G239" s="124">
        <f t="shared" si="73"/>
        <v>42.22</v>
      </c>
      <c r="H239" s="125">
        <f t="shared" si="69"/>
        <v>160.654490106545</v>
      </c>
    </row>
    <row r="240" ht="14.25" spans="1:8">
      <c r="A240" s="148"/>
      <c r="B240" s="149"/>
      <c r="C240" s="150"/>
      <c r="D240" s="138"/>
      <c r="E240" s="151"/>
      <c r="F240" s="138"/>
      <c r="G240" s="124"/>
      <c r="H240" s="125"/>
    </row>
    <row r="241" ht="14.25" spans="1:8">
      <c r="A241" s="152" t="s">
        <v>393</v>
      </c>
      <c r="B241" s="152"/>
      <c r="C241" s="153">
        <f>SUM(C5+C42+C52+C64+C76+C137+C166+C177+C189+C217+C219+C237+C229+C232+C61)</f>
        <v>105579.77</v>
      </c>
      <c r="D241" s="154">
        <f t="shared" ref="C241:F241" si="81">SUM(D5+D42+D52+D64+D76+D137+D166+D177+D189+D217+D219+D237+D229+D232)</f>
        <v>114754.919156</v>
      </c>
      <c r="E241" s="154">
        <f t="shared" si="81"/>
        <v>49130.466638</v>
      </c>
      <c r="F241" s="154">
        <f t="shared" si="81"/>
        <v>65624.452518</v>
      </c>
      <c r="G241" s="124">
        <f>SUM(D241-C241)</f>
        <v>9175.14915600001</v>
      </c>
      <c r="H241" s="125">
        <f t="shared" si="69"/>
        <v>8.69025302479823</v>
      </c>
    </row>
  </sheetData>
  <mergeCells count="6">
    <mergeCell ref="A1:H1"/>
    <mergeCell ref="A3:B3"/>
    <mergeCell ref="D3:F3"/>
    <mergeCell ref="G3:H3"/>
    <mergeCell ref="A241:B241"/>
    <mergeCell ref="C3:C4"/>
  </mergeCells>
  <printOptions horizontalCentered="1"/>
  <pageMargins left="0" right="0" top="0.751388888888889" bottom="0.751388888888889" header="0" footer="0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topLeftCell="A21" workbookViewId="0">
      <selection activeCell="G44" sqref="G44"/>
    </sheetView>
  </sheetViews>
  <sheetFormatPr defaultColWidth="9" defaultRowHeight="13.5" outlineLevelCol="4"/>
  <cols>
    <col min="1" max="1" width="14.75" customWidth="1"/>
    <col min="2" max="2" width="25.5" customWidth="1"/>
    <col min="3" max="3" width="20.25" style="77" customWidth="1"/>
    <col min="4" max="5" width="20.25" style="78" customWidth="1"/>
  </cols>
  <sheetData>
    <row r="1" ht="20.25" spans="1:5">
      <c r="A1" s="53" t="s">
        <v>506</v>
      </c>
      <c r="B1" s="53"/>
      <c r="C1" s="79"/>
      <c r="D1" s="80"/>
      <c r="E1" s="80"/>
    </row>
    <row r="2" ht="14.25" spans="1:5">
      <c r="A2" s="54"/>
      <c r="B2" s="55"/>
      <c r="C2" s="81"/>
      <c r="D2" s="82"/>
      <c r="E2" s="83" t="s">
        <v>36</v>
      </c>
    </row>
    <row r="3" ht="14.25" spans="1:5">
      <c r="A3" s="57" t="s">
        <v>507</v>
      </c>
      <c r="B3" s="58"/>
      <c r="C3" s="84" t="s">
        <v>508</v>
      </c>
      <c r="D3" s="85"/>
      <c r="E3" s="86"/>
    </row>
    <row r="4" ht="14.25" spans="1:5">
      <c r="A4" s="60" t="s">
        <v>48</v>
      </c>
      <c r="B4" s="61" t="s">
        <v>49</v>
      </c>
      <c r="C4" s="87" t="s">
        <v>38</v>
      </c>
      <c r="D4" s="87" t="s">
        <v>509</v>
      </c>
      <c r="E4" s="87" t="s">
        <v>510</v>
      </c>
    </row>
    <row r="5" s="74" customFormat="1" ht="14.25" spans="1:5">
      <c r="A5" s="70">
        <v>301</v>
      </c>
      <c r="B5" s="88" t="s">
        <v>511</v>
      </c>
      <c r="C5" s="89">
        <f t="shared" ref="C5:C10" si="0">SUM(D5:E5)</f>
        <v>32882.9403</v>
      </c>
      <c r="D5" s="89">
        <f>SUM(D6:D17)</f>
        <v>32882.9403</v>
      </c>
      <c r="E5" s="89">
        <f>SUM(E6:E17)</f>
        <v>0</v>
      </c>
    </row>
    <row r="6" ht="14.25" spans="1:5">
      <c r="A6" s="67">
        <v>30101</v>
      </c>
      <c r="B6" s="90" t="s">
        <v>512</v>
      </c>
      <c r="C6" s="89">
        <f t="shared" si="0"/>
        <v>6181.0398</v>
      </c>
      <c r="D6" s="91">
        <v>6181.0398</v>
      </c>
      <c r="E6" s="92"/>
    </row>
    <row r="7" ht="14.25" spans="1:5">
      <c r="A7" s="67">
        <v>30102</v>
      </c>
      <c r="B7" s="90" t="s">
        <v>513</v>
      </c>
      <c r="C7" s="89">
        <f t="shared" si="0"/>
        <v>5593.7579</v>
      </c>
      <c r="D7" s="91">
        <v>5593.7579</v>
      </c>
      <c r="E7" s="91"/>
    </row>
    <row r="8" ht="14.25" spans="1:5">
      <c r="A8" s="67">
        <v>30103</v>
      </c>
      <c r="B8" s="90" t="s">
        <v>514</v>
      </c>
      <c r="C8" s="89">
        <f t="shared" si="0"/>
        <v>104</v>
      </c>
      <c r="D8" s="91">
        <v>104</v>
      </c>
      <c r="E8" s="92"/>
    </row>
    <row r="9" ht="14.25" spans="1:5">
      <c r="A9" s="67">
        <v>30107</v>
      </c>
      <c r="B9" s="90" t="s">
        <v>515</v>
      </c>
      <c r="C9" s="89">
        <f t="shared" si="0"/>
        <v>8426.1103</v>
      </c>
      <c r="D9" s="91">
        <v>8426.1103</v>
      </c>
      <c r="E9" s="92"/>
    </row>
    <row r="10" ht="14.25" spans="1:5">
      <c r="A10" s="67">
        <v>30108</v>
      </c>
      <c r="B10" s="90" t="s">
        <v>516</v>
      </c>
      <c r="C10" s="89">
        <f t="shared" si="0"/>
        <v>2853.3378</v>
      </c>
      <c r="D10" s="91">
        <v>2853.3378</v>
      </c>
      <c r="E10" s="92"/>
    </row>
    <row r="11" ht="14.25" spans="1:5">
      <c r="A11" s="67">
        <v>30109</v>
      </c>
      <c r="B11" s="90" t="s">
        <v>517</v>
      </c>
      <c r="C11" s="89">
        <f t="shared" ref="C11:C23" si="1">SUM(D11:E11)</f>
        <v>1212.3977</v>
      </c>
      <c r="D11" s="91">
        <v>1212.3977</v>
      </c>
      <c r="E11" s="92"/>
    </row>
    <row r="12" customFormat="1" ht="14.25" spans="1:5">
      <c r="A12" s="67">
        <v>30110</v>
      </c>
      <c r="B12" s="90" t="s">
        <v>518</v>
      </c>
      <c r="C12" s="89">
        <f t="shared" si="1"/>
        <v>2504.3408</v>
      </c>
      <c r="D12" s="91">
        <v>2504.3408</v>
      </c>
      <c r="E12" s="92"/>
    </row>
    <row r="13" customFormat="1" ht="14.25" spans="1:5">
      <c r="A13" s="67">
        <v>30111</v>
      </c>
      <c r="B13" s="90" t="s">
        <v>519</v>
      </c>
      <c r="C13" s="89">
        <f t="shared" si="1"/>
        <v>494.5945</v>
      </c>
      <c r="D13" s="91">
        <v>494.5945</v>
      </c>
      <c r="E13" s="92"/>
    </row>
    <row r="14" customFormat="1" ht="14.25" spans="1:5">
      <c r="A14" s="67">
        <v>30112</v>
      </c>
      <c r="B14" s="90" t="s">
        <v>520</v>
      </c>
      <c r="C14" s="89">
        <f t="shared" si="1"/>
        <v>709.3686</v>
      </c>
      <c r="D14" s="91">
        <v>709.3686</v>
      </c>
      <c r="E14" s="92"/>
    </row>
    <row r="15" customFormat="1" ht="14.25" spans="1:5">
      <c r="A15" s="67">
        <v>30113</v>
      </c>
      <c r="B15" s="90" t="s">
        <v>521</v>
      </c>
      <c r="C15" s="89">
        <f t="shared" si="1"/>
        <v>2755.0316</v>
      </c>
      <c r="D15" s="91">
        <v>2755.0316</v>
      </c>
      <c r="E15" s="92"/>
    </row>
    <row r="16" customFormat="1" ht="14.25" spans="1:5">
      <c r="A16" s="67">
        <v>30114</v>
      </c>
      <c r="B16" s="90" t="s">
        <v>522</v>
      </c>
      <c r="C16" s="89">
        <f t="shared" si="1"/>
        <v>25.2516</v>
      </c>
      <c r="D16" s="91">
        <v>25.2516</v>
      </c>
      <c r="E16" s="92"/>
    </row>
    <row r="17" customFormat="1" ht="14.25" spans="1:5">
      <c r="A17" s="67">
        <v>30199</v>
      </c>
      <c r="B17" s="90" t="s">
        <v>523</v>
      </c>
      <c r="C17" s="89">
        <f t="shared" si="1"/>
        <v>2023.7097</v>
      </c>
      <c r="D17" s="91">
        <v>2023.7097</v>
      </c>
      <c r="E17" s="92"/>
    </row>
    <row r="18" s="74" customFormat="1" ht="14.25" spans="1:5">
      <c r="A18" s="70">
        <v>302</v>
      </c>
      <c r="B18" s="88" t="s">
        <v>524</v>
      </c>
      <c r="C18" s="89">
        <f t="shared" si="1"/>
        <v>15492.7144</v>
      </c>
      <c r="D18" s="89">
        <f>SUM(D19:D37)</f>
        <v>0</v>
      </c>
      <c r="E18" s="89">
        <f>SUM(E19:E37)</f>
        <v>15492.7144</v>
      </c>
    </row>
    <row r="19" ht="14.25" spans="1:5">
      <c r="A19" s="67">
        <v>30201</v>
      </c>
      <c r="B19" s="68" t="s">
        <v>525</v>
      </c>
      <c r="C19" s="89">
        <f t="shared" si="1"/>
        <v>1011.287</v>
      </c>
      <c r="D19" s="91"/>
      <c r="E19" s="91">
        <v>1011.287</v>
      </c>
    </row>
    <row r="20" ht="14.25" spans="1:5">
      <c r="A20" s="67">
        <v>30202</v>
      </c>
      <c r="B20" s="68" t="s">
        <v>526</v>
      </c>
      <c r="C20" s="89">
        <f t="shared" si="1"/>
        <v>24.5</v>
      </c>
      <c r="D20" s="91"/>
      <c r="E20" s="91">
        <v>24.5</v>
      </c>
    </row>
    <row r="21" ht="14.25" spans="1:5">
      <c r="A21" s="67">
        <v>30205</v>
      </c>
      <c r="B21" s="68" t="s">
        <v>527</v>
      </c>
      <c r="C21" s="89">
        <f t="shared" si="1"/>
        <v>109.9</v>
      </c>
      <c r="D21" s="91"/>
      <c r="E21" s="91">
        <v>109.9</v>
      </c>
    </row>
    <row r="22" ht="14.25" spans="1:5">
      <c r="A22" s="67">
        <v>30206</v>
      </c>
      <c r="B22" s="68" t="s">
        <v>528</v>
      </c>
      <c r="C22" s="89">
        <f t="shared" si="1"/>
        <v>394.5</v>
      </c>
      <c r="D22" s="91"/>
      <c r="E22" s="91">
        <v>394.5</v>
      </c>
    </row>
    <row r="23" ht="14.25" spans="1:5">
      <c r="A23" s="67">
        <v>30207</v>
      </c>
      <c r="B23" s="68" t="s">
        <v>529</v>
      </c>
      <c r="C23" s="89">
        <f t="shared" si="1"/>
        <v>37.73</v>
      </c>
      <c r="D23" s="91"/>
      <c r="E23" s="91">
        <v>37.73</v>
      </c>
    </row>
    <row r="24" ht="14.25" spans="1:5">
      <c r="A24" s="67">
        <v>30208</v>
      </c>
      <c r="B24" s="68" t="s">
        <v>530</v>
      </c>
      <c r="C24" s="89">
        <f t="shared" ref="C24:C29" si="2">SUM(D24:E24)</f>
        <v>567.758</v>
      </c>
      <c r="D24" s="91"/>
      <c r="E24" s="91">
        <v>567.758</v>
      </c>
    </row>
    <row r="25" ht="14.25" spans="1:5">
      <c r="A25" s="67">
        <v>30209</v>
      </c>
      <c r="B25" s="68" t="s">
        <v>531</v>
      </c>
      <c r="C25" s="89">
        <f t="shared" si="2"/>
        <v>781.626</v>
      </c>
      <c r="D25" s="91"/>
      <c r="E25" s="91">
        <f>8.8+772.826</f>
        <v>781.626</v>
      </c>
    </row>
    <row r="26" s="75" customFormat="1" ht="14.25" spans="1:5">
      <c r="A26" s="93">
        <v>30213</v>
      </c>
      <c r="B26" s="94" t="s">
        <v>532</v>
      </c>
      <c r="C26" s="89">
        <f t="shared" si="2"/>
        <v>632.3764</v>
      </c>
      <c r="D26" s="91"/>
      <c r="E26" s="91">
        <f>180+449.3764+3</f>
        <v>632.3764</v>
      </c>
    </row>
    <row r="27" s="75" customFormat="1" ht="14.25" spans="1:5">
      <c r="A27" s="93">
        <v>30216</v>
      </c>
      <c r="B27" s="94" t="s">
        <v>533</v>
      </c>
      <c r="C27" s="89">
        <f t="shared" si="2"/>
        <v>43.165</v>
      </c>
      <c r="D27" s="91"/>
      <c r="E27" s="91">
        <v>43.165</v>
      </c>
    </row>
    <row r="28" s="75" customFormat="1" ht="14.25" spans="1:5">
      <c r="A28" s="93">
        <v>30217</v>
      </c>
      <c r="B28" s="94" t="s">
        <v>534</v>
      </c>
      <c r="C28" s="89">
        <f t="shared" si="2"/>
        <v>15.7</v>
      </c>
      <c r="D28" s="91"/>
      <c r="E28" s="91">
        <v>15.7</v>
      </c>
    </row>
    <row r="29" s="75" customFormat="1" ht="14.25" spans="1:5">
      <c r="A29" s="93">
        <v>30218</v>
      </c>
      <c r="B29" s="94" t="s">
        <v>535</v>
      </c>
      <c r="C29" s="89">
        <f t="shared" si="2"/>
        <v>10030</v>
      </c>
      <c r="D29" s="91"/>
      <c r="E29" s="91">
        <v>10030</v>
      </c>
    </row>
    <row r="30" s="75" customFormat="1" ht="14.25" spans="1:5">
      <c r="A30" s="93">
        <v>30224</v>
      </c>
      <c r="B30" s="94" t="s">
        <v>536</v>
      </c>
      <c r="C30" s="89">
        <f t="shared" ref="C30:C32" si="3">SUM(D30:E30)</f>
        <v>46</v>
      </c>
      <c r="D30" s="91"/>
      <c r="E30" s="91">
        <v>46</v>
      </c>
    </row>
    <row r="31" s="75" customFormat="1" ht="14.25" spans="1:5">
      <c r="A31" s="93">
        <v>30226</v>
      </c>
      <c r="B31" s="94" t="s">
        <v>537</v>
      </c>
      <c r="C31" s="89">
        <f t="shared" si="3"/>
        <v>250</v>
      </c>
      <c r="D31" s="91"/>
      <c r="E31" s="91">
        <v>250</v>
      </c>
    </row>
    <row r="32" s="75" customFormat="1" ht="14.25" spans="1:5">
      <c r="A32" s="93">
        <v>30227</v>
      </c>
      <c r="B32" s="94" t="s">
        <v>538</v>
      </c>
      <c r="C32" s="89">
        <f t="shared" si="3"/>
        <v>90</v>
      </c>
      <c r="D32" s="91"/>
      <c r="E32" s="91">
        <v>90</v>
      </c>
    </row>
    <row r="33" s="75" customFormat="1" ht="14.25" spans="1:5">
      <c r="A33" s="93">
        <v>30228</v>
      </c>
      <c r="B33" s="94" t="s">
        <v>539</v>
      </c>
      <c r="C33" s="89">
        <f t="shared" ref="C33:C46" si="4">SUM(D33:E33)</f>
        <v>189.75</v>
      </c>
      <c r="D33" s="91"/>
      <c r="E33" s="91">
        <v>189.75</v>
      </c>
    </row>
    <row r="34" s="75" customFormat="1" ht="14.25" spans="1:5">
      <c r="A34" s="93">
        <v>30229</v>
      </c>
      <c r="B34" s="94" t="s">
        <v>540</v>
      </c>
      <c r="C34" s="89">
        <f t="shared" si="4"/>
        <v>401.176</v>
      </c>
      <c r="D34" s="91"/>
      <c r="E34" s="91">
        <v>401.176</v>
      </c>
    </row>
    <row r="35" s="75" customFormat="1" ht="14.25" spans="1:5">
      <c r="A35" s="93">
        <v>30231</v>
      </c>
      <c r="B35" s="94" t="s">
        <v>541</v>
      </c>
      <c r="C35" s="89">
        <f t="shared" si="4"/>
        <v>150.5</v>
      </c>
      <c r="D35" s="91"/>
      <c r="E35" s="91">
        <v>150.5</v>
      </c>
    </row>
    <row r="36" s="75" customFormat="1" ht="14.25" spans="1:5">
      <c r="A36" s="93">
        <v>30239</v>
      </c>
      <c r="B36" s="94" t="s">
        <v>542</v>
      </c>
      <c r="C36" s="89">
        <f t="shared" si="4"/>
        <v>108.888</v>
      </c>
      <c r="D36" s="91"/>
      <c r="E36" s="91">
        <v>108.888</v>
      </c>
    </row>
    <row r="37" s="75" customFormat="1" ht="14.25" spans="1:5">
      <c r="A37" s="93">
        <v>30299</v>
      </c>
      <c r="B37" s="94" t="s">
        <v>543</v>
      </c>
      <c r="C37" s="89">
        <f t="shared" si="4"/>
        <v>607.858</v>
      </c>
      <c r="D37" s="91"/>
      <c r="E37" s="91">
        <v>607.858</v>
      </c>
    </row>
    <row r="38" s="74" customFormat="1" ht="14.25" spans="1:5">
      <c r="A38" s="70">
        <v>303</v>
      </c>
      <c r="B38" s="95" t="s">
        <v>544</v>
      </c>
      <c r="C38" s="89">
        <f t="shared" si="4"/>
        <v>754.8132</v>
      </c>
      <c r="D38" s="89">
        <f>SUM(D39:D46)</f>
        <v>754.8132</v>
      </c>
      <c r="E38" s="89">
        <f>SUM(E39:E46)</f>
        <v>0</v>
      </c>
    </row>
    <row r="39" s="76" customFormat="1" ht="14.25" spans="1:5">
      <c r="A39" s="67">
        <v>30301</v>
      </c>
      <c r="B39" s="68" t="s">
        <v>545</v>
      </c>
      <c r="C39" s="89">
        <f t="shared" si="4"/>
        <v>16.7934</v>
      </c>
      <c r="D39" s="91">
        <v>16.7934</v>
      </c>
      <c r="E39" s="91"/>
    </row>
    <row r="40" s="76" customFormat="1" ht="14.25" spans="1:5">
      <c r="A40" s="67">
        <v>30302</v>
      </c>
      <c r="B40" s="68" t="s">
        <v>546</v>
      </c>
      <c r="C40" s="89">
        <f t="shared" si="4"/>
        <v>671.903</v>
      </c>
      <c r="D40" s="91">
        <v>671.903</v>
      </c>
      <c r="E40" s="91"/>
    </row>
    <row r="41" s="76" customFormat="1" ht="14.25" spans="1:5">
      <c r="A41" s="67">
        <v>30304</v>
      </c>
      <c r="B41" s="68" t="s">
        <v>547</v>
      </c>
      <c r="C41" s="89">
        <f t="shared" si="4"/>
        <v>62.8496</v>
      </c>
      <c r="D41" s="91">
        <v>62.8496</v>
      </c>
      <c r="E41" s="91"/>
    </row>
    <row r="42" s="76" customFormat="1" ht="14.25" spans="1:5">
      <c r="A42" s="67">
        <v>30305</v>
      </c>
      <c r="B42" s="68" t="s">
        <v>548</v>
      </c>
      <c r="C42" s="89">
        <f t="shared" si="4"/>
        <v>2.1972</v>
      </c>
      <c r="D42" s="91">
        <v>2.1972</v>
      </c>
      <c r="E42" s="91"/>
    </row>
    <row r="43" s="76" customFormat="1" ht="14.25" spans="1:5">
      <c r="A43" s="67">
        <v>30307</v>
      </c>
      <c r="B43" s="68" t="s">
        <v>549</v>
      </c>
      <c r="C43" s="89">
        <f t="shared" si="4"/>
        <v>0</v>
      </c>
      <c r="D43" s="91"/>
      <c r="E43" s="91"/>
    </row>
    <row r="44" s="76" customFormat="1" ht="14.25" spans="1:5">
      <c r="A44" s="67">
        <v>30308</v>
      </c>
      <c r="B44" s="68" t="s">
        <v>550</v>
      </c>
      <c r="C44" s="89"/>
      <c r="D44" s="91"/>
      <c r="E44" s="91"/>
    </row>
    <row r="45" s="76" customFormat="1" ht="14.25" spans="1:5">
      <c r="A45" s="67">
        <v>30309</v>
      </c>
      <c r="B45" s="68" t="s">
        <v>551</v>
      </c>
      <c r="C45" s="89">
        <f t="shared" ref="C45:C47" si="5">SUM(D45:E45)</f>
        <v>0.65</v>
      </c>
      <c r="D45" s="91">
        <v>0.65</v>
      </c>
      <c r="E45" s="91"/>
    </row>
    <row r="46" ht="14.25" spans="1:5">
      <c r="A46" s="67">
        <v>30399</v>
      </c>
      <c r="B46" s="96" t="s">
        <v>552</v>
      </c>
      <c r="C46" s="89">
        <f t="shared" si="5"/>
        <v>0.42</v>
      </c>
      <c r="D46" s="91">
        <v>0.42</v>
      </c>
      <c r="E46" s="91"/>
    </row>
    <row r="47" ht="14.25" spans="1:5">
      <c r="A47" s="71" t="s">
        <v>393</v>
      </c>
      <c r="B47" s="72"/>
      <c r="C47" s="89">
        <f t="shared" si="5"/>
        <v>49130.4679</v>
      </c>
      <c r="D47" s="89">
        <f>D5+D18+D38</f>
        <v>33637.7535</v>
      </c>
      <c r="E47" s="89">
        <f>E5+E18+E38</f>
        <v>15492.7144</v>
      </c>
    </row>
    <row r="48" ht="20.25" spans="1:5">
      <c r="A48" s="97"/>
      <c r="C48" s="98"/>
      <c r="D48" s="99"/>
      <c r="E48" s="99"/>
    </row>
    <row r="49" spans="3:5">
      <c r="C49" s="98"/>
      <c r="D49" s="99"/>
      <c r="E49" s="99"/>
    </row>
    <row r="50" spans="3:5">
      <c r="C50" s="98"/>
      <c r="D50" s="99"/>
      <c r="E50" s="99"/>
    </row>
    <row r="51" spans="3:5">
      <c r="C51" s="98"/>
      <c r="D51" s="99"/>
      <c r="E51" s="99"/>
    </row>
    <row r="52" spans="3:5">
      <c r="C52" s="98"/>
      <c r="D52" s="99"/>
      <c r="E52" s="99"/>
    </row>
    <row r="53" spans="3:5">
      <c r="C53" s="98"/>
      <c r="D53" s="99"/>
      <c r="E53" s="99"/>
    </row>
    <row r="54" spans="3:5">
      <c r="C54" s="98"/>
      <c r="D54" s="99"/>
      <c r="E54" s="99"/>
    </row>
    <row r="55" spans="3:5">
      <c r="C55" s="98"/>
      <c r="D55" s="99"/>
      <c r="E55" s="99"/>
    </row>
    <row r="56" spans="3:5">
      <c r="C56" s="98"/>
      <c r="D56" s="99"/>
      <c r="E56" s="99"/>
    </row>
  </sheetData>
  <mergeCells count="4">
    <mergeCell ref="A1:E1"/>
    <mergeCell ref="A3:B3"/>
    <mergeCell ref="C3:E3"/>
    <mergeCell ref="A47:B47"/>
  </mergeCells>
  <printOptions horizontalCentered="1"/>
  <pageMargins left="0" right="0" top="0.751388888888889" bottom="0.751388888888889" header="0" footer="0"/>
  <pageSetup paperSize="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C5" sqref="C5"/>
    </sheetView>
  </sheetViews>
  <sheetFormatPr defaultColWidth="9" defaultRowHeight="13.5" outlineLevelCol="4"/>
  <cols>
    <col min="1" max="1" width="7.625" customWidth="1"/>
    <col min="2" max="2" width="31.25" customWidth="1"/>
    <col min="3" max="5" width="26.5" customWidth="1"/>
  </cols>
  <sheetData>
    <row r="1" ht="20.25" spans="1:5">
      <c r="A1" s="53" t="s">
        <v>553</v>
      </c>
      <c r="B1" s="53"/>
      <c r="C1" s="53"/>
      <c r="D1" s="53"/>
      <c r="E1" s="53"/>
    </row>
    <row r="2" ht="14.25" spans="1:5">
      <c r="A2" s="54"/>
      <c r="B2" s="55"/>
      <c r="C2" s="55"/>
      <c r="D2" s="55"/>
      <c r="E2" s="56" t="s">
        <v>36</v>
      </c>
    </row>
    <row r="3" ht="14.25" spans="1:5">
      <c r="A3" s="57" t="s">
        <v>37</v>
      </c>
      <c r="B3" s="58"/>
      <c r="C3" s="57" t="s">
        <v>554</v>
      </c>
      <c r="D3" s="59"/>
      <c r="E3" s="58"/>
    </row>
    <row r="4" ht="14.25" spans="1:5">
      <c r="A4" s="60" t="s">
        <v>48</v>
      </c>
      <c r="B4" s="61" t="s">
        <v>49</v>
      </c>
      <c r="C4" s="61" t="s">
        <v>38</v>
      </c>
      <c r="D4" s="61" t="s">
        <v>396</v>
      </c>
      <c r="E4" s="61" t="s">
        <v>397</v>
      </c>
    </row>
    <row r="5" ht="14.25" spans="1:5">
      <c r="A5" s="62" t="s">
        <v>300</v>
      </c>
      <c r="B5" s="63" t="s">
        <v>301</v>
      </c>
      <c r="C5" s="64">
        <f>C6+C8</f>
        <v>3305.11885</v>
      </c>
      <c r="D5" s="64">
        <f>D6+D8</f>
        <v>0</v>
      </c>
      <c r="E5" s="64">
        <f>E6+E8</f>
        <v>3305.11885</v>
      </c>
    </row>
    <row r="6" ht="14.25" spans="1:5">
      <c r="A6" s="65">
        <v>21208</v>
      </c>
      <c r="B6" s="66" t="s">
        <v>320</v>
      </c>
      <c r="C6" s="64">
        <f>D6+E6</f>
        <v>2193.27885</v>
      </c>
      <c r="D6" s="64"/>
      <c r="E6" s="64">
        <v>2193.27885</v>
      </c>
    </row>
    <row r="7" ht="14.25" spans="1:5">
      <c r="A7" s="65">
        <v>2120804</v>
      </c>
      <c r="B7" s="66" t="s">
        <v>321</v>
      </c>
      <c r="C7" s="64">
        <f>D7+E7</f>
        <v>2193.27885</v>
      </c>
      <c r="D7" s="64"/>
      <c r="E7" s="64">
        <v>2193.27885</v>
      </c>
    </row>
    <row r="8" ht="14.25" spans="1:5">
      <c r="A8" s="65">
        <v>21213</v>
      </c>
      <c r="B8" s="66" t="s">
        <v>322</v>
      </c>
      <c r="C8" s="64">
        <f>D8+E8</f>
        <v>1111.84</v>
      </c>
      <c r="D8" s="64"/>
      <c r="E8" s="64">
        <v>1111.84</v>
      </c>
    </row>
    <row r="9" ht="14.25" spans="1:5">
      <c r="A9" s="65">
        <v>2121302</v>
      </c>
      <c r="B9" s="66" t="s">
        <v>323</v>
      </c>
      <c r="C9" s="64">
        <f>D9+E9</f>
        <v>1111.84</v>
      </c>
      <c r="D9" s="64"/>
      <c r="E9" s="64">
        <v>1111.84</v>
      </c>
    </row>
    <row r="10" ht="14.25" spans="1:5">
      <c r="A10" s="67"/>
      <c r="B10" s="68"/>
      <c r="C10" s="69"/>
      <c r="D10" s="69"/>
      <c r="E10" s="69"/>
    </row>
    <row r="11" ht="14.25" spans="1:5">
      <c r="A11" s="67"/>
      <c r="B11" s="68"/>
      <c r="C11" s="69"/>
      <c r="D11" s="69"/>
      <c r="E11" s="69"/>
    </row>
    <row r="12" ht="14.25" spans="1:5">
      <c r="A12" s="67"/>
      <c r="B12" s="68"/>
      <c r="C12" s="69"/>
      <c r="D12" s="69"/>
      <c r="E12" s="69"/>
    </row>
    <row r="13" ht="14.25" spans="1:5">
      <c r="A13" s="70"/>
      <c r="B13" s="68"/>
      <c r="C13" s="69"/>
      <c r="D13" s="69"/>
      <c r="E13" s="69"/>
    </row>
    <row r="14" ht="14.25" spans="1:5">
      <c r="A14" s="67"/>
      <c r="B14" s="68"/>
      <c r="C14" s="69"/>
      <c r="D14" s="69"/>
      <c r="E14" s="69"/>
    </row>
    <row r="15" ht="14.25" spans="1:5">
      <c r="A15" s="67"/>
      <c r="B15" s="68"/>
      <c r="C15" s="69"/>
      <c r="D15" s="69"/>
      <c r="E15" s="69"/>
    </row>
    <row r="16" ht="14.25" spans="1:5">
      <c r="A16" s="67"/>
      <c r="B16" s="68"/>
      <c r="C16" s="69"/>
      <c r="D16" s="69"/>
      <c r="E16" s="69"/>
    </row>
    <row r="17" ht="14.25" spans="1:5">
      <c r="A17" s="67"/>
      <c r="B17" s="68"/>
      <c r="C17" s="69"/>
      <c r="D17" s="69"/>
      <c r="E17" s="69"/>
    </row>
    <row r="18" ht="14.25" spans="1:5">
      <c r="A18" s="67"/>
      <c r="B18" s="68"/>
      <c r="C18" s="69"/>
      <c r="D18" s="69"/>
      <c r="E18" s="69"/>
    </row>
    <row r="19" ht="14.25" spans="1:5">
      <c r="A19" s="71" t="s">
        <v>393</v>
      </c>
      <c r="B19" s="72"/>
      <c r="C19" s="73"/>
      <c r="D19" s="73"/>
      <c r="E19" s="73"/>
    </row>
  </sheetData>
  <mergeCells count="4">
    <mergeCell ref="A1:E1"/>
    <mergeCell ref="A3:B3"/>
    <mergeCell ref="C3:E3"/>
    <mergeCell ref="A19:B19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16" sqref="D16"/>
    </sheetView>
  </sheetViews>
  <sheetFormatPr defaultColWidth="9" defaultRowHeight="13.5" outlineLevelCol="3"/>
  <cols>
    <col min="1" max="4" width="33" customWidth="1"/>
  </cols>
  <sheetData>
    <row r="1" ht="40.5" customHeight="1" spans="1:4">
      <c r="A1" s="40" t="s">
        <v>555</v>
      </c>
      <c r="B1" s="40"/>
      <c r="C1" s="40"/>
      <c r="D1" s="40"/>
    </row>
    <row r="2" ht="20.25" customHeight="1" spans="1:4">
      <c r="A2" s="40" t="s">
        <v>556</v>
      </c>
      <c r="B2" s="40"/>
      <c r="C2" s="40"/>
      <c r="D2" s="40"/>
    </row>
    <row r="3" ht="14.25" spans="1:4">
      <c r="A3" s="41"/>
      <c r="B3" s="42" t="s">
        <v>36</v>
      </c>
      <c r="C3" s="42"/>
      <c r="D3" s="42"/>
    </row>
    <row r="4" ht="14.25" spans="1:4">
      <c r="A4" s="43" t="s">
        <v>557</v>
      </c>
      <c r="B4" s="44" t="s">
        <v>558</v>
      </c>
      <c r="C4" s="44" t="s">
        <v>559</v>
      </c>
      <c r="D4" s="44" t="s">
        <v>560</v>
      </c>
    </row>
    <row r="5" ht="14.25" spans="1:4">
      <c r="A5" s="45" t="s">
        <v>393</v>
      </c>
      <c r="B5" s="46">
        <f>B6+B7+B8</f>
        <v>50.1</v>
      </c>
      <c r="C5" s="46">
        <f>C6+C7+C8</f>
        <v>12.814647</v>
      </c>
      <c r="D5" s="46">
        <f>D6+D7+D8</f>
        <v>50.1</v>
      </c>
    </row>
    <row r="6" ht="14.25" spans="1:4">
      <c r="A6" s="47" t="s">
        <v>561</v>
      </c>
      <c r="B6" s="48">
        <v>0</v>
      </c>
      <c r="C6" s="48">
        <v>0</v>
      </c>
      <c r="D6" s="48">
        <v>0</v>
      </c>
    </row>
    <row r="7" ht="14.25" spans="1:4">
      <c r="A7" s="47" t="s">
        <v>562</v>
      </c>
      <c r="B7" s="46">
        <v>3.9</v>
      </c>
      <c r="C7" s="49">
        <v>0.34</v>
      </c>
      <c r="D7" s="46">
        <v>3.9</v>
      </c>
    </row>
    <row r="8" ht="14.25" spans="1:4">
      <c r="A8" s="47" t="s">
        <v>563</v>
      </c>
      <c r="B8" s="50">
        <v>46.2</v>
      </c>
      <c r="C8" s="50">
        <f>SUM(C9:C10)</f>
        <v>12.474647</v>
      </c>
      <c r="D8" s="49">
        <f>SUM(D9:D10)</f>
        <v>46.2</v>
      </c>
    </row>
    <row r="9" ht="14.25" spans="1:4">
      <c r="A9" s="47" t="s">
        <v>564</v>
      </c>
      <c r="B9" s="50">
        <v>46.2</v>
      </c>
      <c r="C9" s="51">
        <v>12.474647</v>
      </c>
      <c r="D9" s="49">
        <v>46.2</v>
      </c>
    </row>
    <row r="10" ht="14.25" spans="1:4">
      <c r="A10" s="47" t="s">
        <v>565</v>
      </c>
      <c r="B10" s="48">
        <v>0</v>
      </c>
      <c r="C10" s="48">
        <v>0</v>
      </c>
      <c r="D10" s="48">
        <v>0</v>
      </c>
    </row>
    <row r="11" spans="1:1">
      <c r="A11" s="52"/>
    </row>
  </sheetData>
  <mergeCells count="3">
    <mergeCell ref="A1:D1"/>
    <mergeCell ref="A2:D2"/>
    <mergeCell ref="B3:D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N26" sqref="N26"/>
    </sheetView>
  </sheetViews>
  <sheetFormatPr defaultColWidth="9" defaultRowHeight="13.5" outlineLevelRow="7" outlineLevelCol="6"/>
  <cols>
    <col min="1" max="7" width="12" customWidth="1"/>
  </cols>
  <sheetData>
    <row r="1" ht="20.25" customHeight="1" spans="1:7">
      <c r="A1" s="22" t="s">
        <v>566</v>
      </c>
      <c r="B1" s="22"/>
      <c r="C1" s="22"/>
      <c r="D1" s="22"/>
      <c r="E1" s="22"/>
      <c r="F1" s="22"/>
      <c r="G1" s="22"/>
    </row>
    <row r="2" customHeight="1" spans="1:7">
      <c r="A2" s="23"/>
      <c r="B2" s="23"/>
      <c r="C2" s="23"/>
      <c r="D2" s="24"/>
      <c r="E2" s="25" t="s">
        <v>567</v>
      </c>
      <c r="F2" s="25"/>
      <c r="G2" s="25"/>
    </row>
    <row r="3" customHeight="1" spans="1:7">
      <c r="A3" s="26" t="s">
        <v>568</v>
      </c>
      <c r="B3" s="27" t="s">
        <v>569</v>
      </c>
      <c r="C3" s="27" t="s">
        <v>570</v>
      </c>
      <c r="D3" s="27"/>
      <c r="E3" s="27"/>
      <c r="F3" s="27"/>
      <c r="G3" s="27" t="s">
        <v>571</v>
      </c>
    </row>
    <row r="4" spans="1:7">
      <c r="A4" s="26"/>
      <c r="B4" s="27"/>
      <c r="C4" s="28" t="s">
        <v>38</v>
      </c>
      <c r="D4" s="28" t="s">
        <v>572</v>
      </c>
      <c r="E4" s="29" t="s">
        <v>573</v>
      </c>
      <c r="F4" s="29" t="s">
        <v>574</v>
      </c>
      <c r="G4" s="27"/>
    </row>
    <row r="5" ht="39" customHeight="1" spans="1:7">
      <c r="A5" s="30" t="s">
        <v>38</v>
      </c>
      <c r="B5" s="31">
        <f>G5+C5</f>
        <v>0</v>
      </c>
      <c r="C5" s="32">
        <f t="shared" ref="C5:C8" si="0">SUM(D5:F5)</f>
        <v>0</v>
      </c>
      <c r="D5" s="32">
        <f>SUM(D6:D8)</f>
        <v>0</v>
      </c>
      <c r="E5" s="33"/>
      <c r="F5" s="33"/>
      <c r="G5" s="34"/>
    </row>
    <row r="6" ht="39" customHeight="1" spans="1:7">
      <c r="A6" s="30" t="s">
        <v>575</v>
      </c>
      <c r="B6" s="31">
        <f>G6+C6</f>
        <v>0</v>
      </c>
      <c r="C6" s="32">
        <f t="shared" si="0"/>
        <v>0</v>
      </c>
      <c r="D6" s="35"/>
      <c r="E6" s="36"/>
      <c r="F6" s="36"/>
      <c r="G6" s="37"/>
    </row>
    <row r="7" ht="39" customHeight="1" spans="1:7">
      <c r="A7" s="38" t="s">
        <v>576</v>
      </c>
      <c r="B7" s="31">
        <f>G7+C7</f>
        <v>0</v>
      </c>
      <c r="C7" s="32">
        <f t="shared" si="0"/>
        <v>0</v>
      </c>
      <c r="D7" s="35"/>
      <c r="E7" s="36"/>
      <c r="F7" s="36"/>
      <c r="G7" s="37"/>
    </row>
    <row r="8" ht="39" customHeight="1" spans="1:7">
      <c r="A8" s="38" t="s">
        <v>577</v>
      </c>
      <c r="B8" s="31">
        <f>G8+C8</f>
        <v>0</v>
      </c>
      <c r="C8" s="32">
        <f t="shared" si="0"/>
        <v>0</v>
      </c>
      <c r="D8" s="35"/>
      <c r="E8" s="36"/>
      <c r="F8" s="36"/>
      <c r="G8" s="39"/>
    </row>
  </sheetData>
  <mergeCells count="6">
    <mergeCell ref="A1:G1"/>
    <mergeCell ref="E2:G2"/>
    <mergeCell ref="C3:F3"/>
    <mergeCell ref="A3:A4"/>
    <mergeCell ref="B3:B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部门收支预算总表</vt:lpstr>
      <vt:lpstr>部门收入预算表</vt:lpstr>
      <vt:lpstr>部门支出预算表</vt:lpstr>
      <vt:lpstr>部门财政拨款收支预算表</vt:lpstr>
      <vt:lpstr>部门一般公共预算财政拨款支出预算表</vt:lpstr>
      <vt:lpstr>部门一般公共预算财政拨款基本支出预算表</vt:lpstr>
      <vt:lpstr>部门政府性基金预算财政拨款支出预算表</vt:lpstr>
      <vt:lpstr>部门三公经费</vt:lpstr>
      <vt:lpstr>政府部门采购预算明细表</vt:lpstr>
      <vt:lpstr>政府购买服务预算财政拨款明细表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hcz-czs-gyn</cp:lastModifiedBy>
  <dcterms:created xsi:type="dcterms:W3CDTF">2016-01-28T08:25:00Z</dcterms:created>
  <cp:lastPrinted>2017-01-23T03:05:00Z</cp:lastPrinted>
  <dcterms:modified xsi:type="dcterms:W3CDTF">2021-03-03T01:20:47Z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