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23040" windowHeight="9165" firstSheet="2" activeTab="4"/>
  </bookViews>
  <sheets>
    <sheet name="收支预算总表OK" sheetId="8" r:id="rId1"/>
    <sheet name="收入预算表ok" sheetId="7" r:id="rId2"/>
    <sheet name="支出预算表OK" sheetId="6" r:id="rId3"/>
    <sheet name="财政拨款收支预算表OK" sheetId="5" r:id="rId4"/>
    <sheet name="一般公共预算预算财政拨款支出预算表ok" sheetId="4" r:id="rId5"/>
    <sheet name="基本支出预算OK" sheetId="3" r:id="rId6"/>
    <sheet name="政府性基金预算OK" sheetId="2" r:id="rId7"/>
    <sheet name="“三公经费”预算OK" sheetId="1" r:id="rId8"/>
    <sheet name="政府采购预算明细表ok" sheetId="9" r:id="rId9"/>
    <sheet name="绩效目标申报表" sheetId="10" r:id="rId10"/>
  </sheets>
  <calcPr calcId="144525"/>
</workbook>
</file>

<file path=xl/calcChain.xml><?xml version="1.0" encoding="utf-8"?>
<calcChain xmlns="http://schemas.openxmlformats.org/spreadsheetml/2006/main">
  <c r="F113" i="4" l="1"/>
  <c r="E113" i="4"/>
  <c r="C113" i="4"/>
  <c r="G117" i="4"/>
  <c r="H117" i="4" s="1"/>
  <c r="G118" i="4"/>
  <c r="H118" i="4" s="1"/>
  <c r="F117" i="4"/>
  <c r="D117" i="4" s="1"/>
  <c r="E117" i="4"/>
  <c r="D118" i="4"/>
  <c r="C117" i="4"/>
  <c r="C32" i="4" l="1"/>
  <c r="C5" i="4"/>
  <c r="D163" i="4"/>
  <c r="D160" i="4"/>
  <c r="D155" i="4"/>
  <c r="D157" i="4"/>
  <c r="G157" i="4" s="1"/>
  <c r="H157" i="4" s="1"/>
  <c r="G155" i="4"/>
  <c r="H155" i="4"/>
  <c r="F154" i="4"/>
  <c r="F153" i="4" s="1"/>
  <c r="F156" i="4"/>
  <c r="E154" i="4"/>
  <c r="D154" i="4" s="1"/>
  <c r="G154" i="4" s="1"/>
  <c r="H154" i="4" s="1"/>
  <c r="E156" i="4"/>
  <c r="D156" i="4" s="1"/>
  <c r="C154" i="4"/>
  <c r="C156" i="4"/>
  <c r="F151" i="4"/>
  <c r="D149" i="4"/>
  <c r="D150" i="4"/>
  <c r="G150" i="4" s="1"/>
  <c r="H150" i="4" s="1"/>
  <c r="C151" i="4"/>
  <c r="C127" i="4"/>
  <c r="F148" i="4"/>
  <c r="E148" i="4"/>
  <c r="C148" i="4"/>
  <c r="D147" i="4"/>
  <c r="D145" i="4"/>
  <c r="D141" i="4"/>
  <c r="D142" i="4"/>
  <c r="D143" i="4"/>
  <c r="C140" i="4"/>
  <c r="D138" i="4"/>
  <c r="D139" i="4"/>
  <c r="D128" i="4"/>
  <c r="D129" i="4"/>
  <c r="D130" i="4"/>
  <c r="D131" i="4"/>
  <c r="G131" i="4" s="1"/>
  <c r="H131" i="4" s="1"/>
  <c r="D132" i="4"/>
  <c r="D133" i="4"/>
  <c r="D134" i="4"/>
  <c r="D135" i="4"/>
  <c r="D136" i="4"/>
  <c r="G133" i="4"/>
  <c r="H133" i="4" s="1"/>
  <c r="D125" i="4"/>
  <c r="D123" i="4"/>
  <c r="D121" i="4"/>
  <c r="D115" i="4"/>
  <c r="D116" i="4"/>
  <c r="D109" i="4"/>
  <c r="D110" i="4"/>
  <c r="G110" i="4" s="1"/>
  <c r="H110" i="4" s="1"/>
  <c r="F108" i="4"/>
  <c r="E108" i="4"/>
  <c r="C108" i="4"/>
  <c r="C102" i="4"/>
  <c r="D103" i="4"/>
  <c r="D104" i="4"/>
  <c r="D105" i="4"/>
  <c r="D100" i="4"/>
  <c r="D101" i="4"/>
  <c r="D98" i="4"/>
  <c r="D94" i="4"/>
  <c r="D95" i="4"/>
  <c r="D96" i="4"/>
  <c r="D91" i="4"/>
  <c r="D92" i="4"/>
  <c r="D88" i="4"/>
  <c r="D86" i="4"/>
  <c r="D84" i="4"/>
  <c r="D80" i="4"/>
  <c r="D81" i="4"/>
  <c r="D82" i="4"/>
  <c r="F77" i="4"/>
  <c r="E77" i="4"/>
  <c r="D78" i="4"/>
  <c r="G78" i="4" s="1"/>
  <c r="H78" i="4" s="1"/>
  <c r="C77" i="4"/>
  <c r="D75" i="4"/>
  <c r="D76" i="4"/>
  <c r="G76" i="4" s="1"/>
  <c r="H76" i="4" s="1"/>
  <c r="C74" i="4"/>
  <c r="H70" i="4"/>
  <c r="C69" i="4"/>
  <c r="D70" i="4"/>
  <c r="D71" i="4"/>
  <c r="D72" i="4"/>
  <c r="D73" i="4"/>
  <c r="D66" i="4"/>
  <c r="D67" i="4"/>
  <c r="D68" i="4"/>
  <c r="C65" i="4"/>
  <c r="C58" i="4"/>
  <c r="D59" i="4"/>
  <c r="D60" i="4"/>
  <c r="D61" i="4"/>
  <c r="D62" i="4"/>
  <c r="D63" i="4"/>
  <c r="D64" i="4"/>
  <c r="D56" i="4"/>
  <c r="D57" i="4"/>
  <c r="D53" i="4"/>
  <c r="D54" i="4"/>
  <c r="C44" i="4"/>
  <c r="F49" i="4"/>
  <c r="E49" i="4"/>
  <c r="D50" i="4"/>
  <c r="G50" i="4" s="1"/>
  <c r="H50" i="4" s="1"/>
  <c r="C49" i="4"/>
  <c r="D45" i="4"/>
  <c r="D46" i="4"/>
  <c r="D47" i="4"/>
  <c r="D48" i="4"/>
  <c r="D40" i="4"/>
  <c r="D42" i="4"/>
  <c r="D38" i="4"/>
  <c r="D33" i="4"/>
  <c r="D34" i="4"/>
  <c r="D35" i="4"/>
  <c r="D36" i="4"/>
  <c r="D30" i="4"/>
  <c r="D26" i="4"/>
  <c r="D27" i="4"/>
  <c r="G27" i="4" s="1"/>
  <c r="H27" i="4" s="1"/>
  <c r="C25" i="4"/>
  <c r="D24" i="4"/>
  <c r="D22" i="4"/>
  <c r="D20" i="4"/>
  <c r="D18" i="4"/>
  <c r="D16" i="4"/>
  <c r="D12" i="4"/>
  <c r="D13" i="4"/>
  <c r="G13" i="4" s="1"/>
  <c r="H13" i="4" s="1"/>
  <c r="D14" i="4"/>
  <c r="D9" i="4"/>
  <c r="D10" i="4"/>
  <c r="D7" i="4"/>
  <c r="E153" i="4" l="1"/>
  <c r="D153" i="4" s="1"/>
  <c r="G156" i="4"/>
  <c r="H156" i="4" s="1"/>
  <c r="C153" i="4"/>
  <c r="G153" i="4" s="1"/>
  <c r="H153" i="4" s="1"/>
  <c r="D152" i="4"/>
  <c r="G152" i="4" s="1"/>
  <c r="H152" i="4" s="1"/>
  <c r="E151" i="4"/>
  <c r="D151" i="4" s="1"/>
  <c r="G151" i="4"/>
  <c r="H151" i="4" s="1"/>
  <c r="D77" i="4"/>
  <c r="G77" i="4" s="1"/>
  <c r="H77" i="4" s="1"/>
  <c r="D49" i="4"/>
  <c r="G49" i="4" s="1"/>
  <c r="H49" i="4" s="1"/>
  <c r="C43" i="4"/>
  <c r="D5" i="9"/>
  <c r="E5" i="9"/>
  <c r="F5" i="9"/>
  <c r="G5" i="9"/>
  <c r="C8" i="9"/>
  <c r="H5" i="6"/>
  <c r="C5" i="9" l="1"/>
  <c r="B8" i="9"/>
  <c r="B5" i="9" s="1"/>
  <c r="I309" i="6"/>
  <c r="H309" i="6"/>
  <c r="I306" i="6"/>
  <c r="H306" i="6"/>
  <c r="G306" i="6" s="1"/>
  <c r="I307" i="6"/>
  <c r="H307" i="6"/>
  <c r="G307" i="6" s="1"/>
  <c r="G308" i="6"/>
  <c r="H272" i="6"/>
  <c r="I301" i="6"/>
  <c r="G301" i="6" s="1"/>
  <c r="H301" i="6"/>
  <c r="G302" i="6"/>
  <c r="H273" i="6"/>
  <c r="I273" i="6"/>
  <c r="G288" i="6"/>
  <c r="G269" i="6"/>
  <c r="I267" i="6"/>
  <c r="I264" i="6"/>
  <c r="H264" i="6"/>
  <c r="H257" i="6" s="1"/>
  <c r="G265" i="6"/>
  <c r="I254" i="6"/>
  <c r="H254" i="6"/>
  <c r="H253" i="6" s="1"/>
  <c r="G255" i="6"/>
  <c r="G256" i="6"/>
  <c r="G245" i="6"/>
  <c r="I244" i="6"/>
  <c r="H244" i="6"/>
  <c r="G243" i="6"/>
  <c r="I241" i="6"/>
  <c r="H241" i="6"/>
  <c r="G242" i="6"/>
  <c r="G205" i="6"/>
  <c r="G206" i="6"/>
  <c r="I204" i="6"/>
  <c r="H204" i="6"/>
  <c r="G199" i="6"/>
  <c r="G200" i="6"/>
  <c r="G179" i="6"/>
  <c r="G171" i="6"/>
  <c r="G149" i="6"/>
  <c r="I142" i="6"/>
  <c r="H142" i="6"/>
  <c r="G143" i="6"/>
  <c r="G253" i="6" l="1"/>
  <c r="G254" i="6"/>
  <c r="I253" i="6"/>
  <c r="G241" i="6"/>
  <c r="I138" i="6"/>
  <c r="H138" i="6"/>
  <c r="G139" i="6"/>
  <c r="G140" i="6"/>
  <c r="I57" i="6"/>
  <c r="I134" i="6"/>
  <c r="H134" i="6"/>
  <c r="G137" i="6"/>
  <c r="G135" i="6"/>
  <c r="G136" i="6"/>
  <c r="G132" i="6"/>
  <c r="G122" i="6"/>
  <c r="G99" i="6"/>
  <c r="G100" i="6"/>
  <c r="G77" i="6"/>
  <c r="G78" i="6"/>
  <c r="I54" i="6"/>
  <c r="I53" i="6" s="1"/>
  <c r="H54" i="6"/>
  <c r="G55" i="6"/>
  <c r="G39" i="6"/>
  <c r="G40" i="6"/>
  <c r="I38" i="6"/>
  <c r="H38" i="6"/>
  <c r="G138" i="6" l="1"/>
  <c r="G134" i="6"/>
  <c r="G54" i="6"/>
  <c r="H53" i="6"/>
  <c r="G53" i="6" s="1"/>
  <c r="G38" i="6"/>
  <c r="G96" i="4"/>
  <c r="H96" i="4" s="1"/>
  <c r="F93" i="4"/>
  <c r="E93" i="4"/>
  <c r="C93" i="4"/>
  <c r="G47" i="4"/>
  <c r="H47" i="4" s="1"/>
  <c r="G45" i="4"/>
  <c r="H45" i="4" s="1"/>
  <c r="F44" i="4"/>
  <c r="E44" i="4"/>
  <c r="F25" i="4"/>
  <c r="E25" i="4"/>
  <c r="F19" i="4"/>
  <c r="E19" i="4"/>
  <c r="G20" i="4"/>
  <c r="H20" i="4" s="1"/>
  <c r="C19" i="4"/>
  <c r="G298" i="6"/>
  <c r="D19" i="4" l="1"/>
  <c r="D25" i="4"/>
  <c r="G19" i="4"/>
  <c r="H19" i="4" s="1"/>
  <c r="G97" i="6"/>
  <c r="G72" i="6"/>
  <c r="G66" i="6"/>
  <c r="E53" i="3" l="1"/>
  <c r="G12" i="2" l="1"/>
  <c r="G5" i="2"/>
  <c r="G6" i="2"/>
  <c r="G7" i="2"/>
  <c r="C4" i="1"/>
  <c r="D4" i="1"/>
  <c r="B4" i="1"/>
  <c r="E5" i="5"/>
  <c r="D14" i="5"/>
  <c r="D15" i="5"/>
  <c r="D7" i="5"/>
  <c r="C73" i="7"/>
  <c r="E75" i="7"/>
  <c r="F73" i="7"/>
  <c r="G73" i="7"/>
  <c r="G121" i="7" s="1"/>
  <c r="E73" i="7"/>
  <c r="F76" i="7"/>
  <c r="G76" i="7"/>
  <c r="E76" i="7"/>
  <c r="C76" i="7"/>
  <c r="C77" i="7"/>
  <c r="C78" i="7"/>
  <c r="F6" i="7"/>
  <c r="E6" i="7"/>
  <c r="F118" i="7"/>
  <c r="F119" i="7"/>
  <c r="E119" i="7"/>
  <c r="E118" i="7" s="1"/>
  <c r="C120" i="7"/>
  <c r="F114" i="7"/>
  <c r="C114" i="7" s="1"/>
  <c r="E114" i="7"/>
  <c r="C115" i="7"/>
  <c r="F87" i="7"/>
  <c r="F88" i="7"/>
  <c r="E88" i="7"/>
  <c r="E87" i="7" s="1"/>
  <c r="C89" i="7"/>
  <c r="C90" i="7"/>
  <c r="E47" i="7"/>
  <c r="F37" i="7"/>
  <c r="E37" i="7"/>
  <c r="C38" i="7"/>
  <c r="C39" i="7"/>
  <c r="E24" i="7"/>
  <c r="F34" i="7"/>
  <c r="E34" i="7"/>
  <c r="F32" i="7"/>
  <c r="E32" i="7"/>
  <c r="C32" i="7"/>
  <c r="C33" i="7"/>
  <c r="C34" i="7"/>
  <c r="C35" i="7"/>
  <c r="E28" i="7"/>
  <c r="E27" i="7"/>
  <c r="E26" i="7"/>
  <c r="F22" i="7"/>
  <c r="F21" i="7" s="1"/>
  <c r="E21" i="7"/>
  <c r="C22" i="7"/>
  <c r="E22" i="7"/>
  <c r="C23" i="7"/>
  <c r="F13" i="7"/>
  <c r="E13" i="7"/>
  <c r="C14" i="7"/>
  <c r="C119" i="7" l="1"/>
  <c r="C118" i="7"/>
  <c r="C87" i="7"/>
  <c r="C88" i="7"/>
  <c r="C21" i="7"/>
  <c r="C13" i="7"/>
  <c r="E62" i="3" l="1"/>
  <c r="E61" i="3"/>
  <c r="E60" i="3"/>
  <c r="E59" i="3"/>
  <c r="E58" i="3"/>
  <c r="F57" i="3"/>
  <c r="E57" i="3" s="1"/>
  <c r="E56" i="3"/>
  <c r="E55" i="3"/>
  <c r="E54" i="3"/>
  <c r="E52" i="3"/>
  <c r="E51" i="3"/>
  <c r="E50" i="3"/>
  <c r="E49" i="3"/>
  <c r="E48" i="3"/>
  <c r="E47" i="3"/>
  <c r="E46" i="3"/>
  <c r="E45" i="3"/>
  <c r="E44" i="3"/>
  <c r="E43" i="3"/>
  <c r="G42" i="3"/>
  <c r="E42" i="3" s="1"/>
  <c r="E41" i="3"/>
  <c r="E40" i="3"/>
  <c r="E39" i="3"/>
  <c r="E38" i="3"/>
  <c r="E37" i="3"/>
  <c r="E36" i="3"/>
  <c r="E35" i="3"/>
  <c r="E34" i="3"/>
  <c r="E33" i="3"/>
  <c r="E32" i="3"/>
  <c r="F31" i="3"/>
  <c r="F30" i="3" s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G15" i="3"/>
  <c r="G63" i="3" s="1"/>
  <c r="E14" i="3"/>
  <c r="E13" i="3"/>
  <c r="E12" i="3"/>
  <c r="E11" i="3"/>
  <c r="E10" i="3"/>
  <c r="E9" i="3"/>
  <c r="E8" i="3"/>
  <c r="E7" i="3"/>
  <c r="E6" i="3"/>
  <c r="F5" i="3"/>
  <c r="E5" i="3" s="1"/>
  <c r="G163" i="4"/>
  <c r="H163" i="4" s="1"/>
  <c r="F162" i="4"/>
  <c r="F161" i="4" s="1"/>
  <c r="E162" i="4"/>
  <c r="E161" i="4" s="1"/>
  <c r="C162" i="4"/>
  <c r="C161" i="4" s="1"/>
  <c r="G160" i="4"/>
  <c r="H160" i="4" s="1"/>
  <c r="F159" i="4"/>
  <c r="E159" i="4"/>
  <c r="E158" i="4" s="1"/>
  <c r="C159" i="4"/>
  <c r="C158" i="4" s="1"/>
  <c r="G149" i="4"/>
  <c r="H149" i="4" s="1"/>
  <c r="G147" i="4"/>
  <c r="H147" i="4" s="1"/>
  <c r="F146" i="4"/>
  <c r="E146" i="4"/>
  <c r="C146" i="4"/>
  <c r="G145" i="4"/>
  <c r="H145" i="4" s="1"/>
  <c r="F144" i="4"/>
  <c r="E144" i="4"/>
  <c r="C144" i="4"/>
  <c r="G143" i="4"/>
  <c r="H143" i="4" s="1"/>
  <c r="G142" i="4"/>
  <c r="H142" i="4" s="1"/>
  <c r="G141" i="4"/>
  <c r="H141" i="4" s="1"/>
  <c r="F140" i="4"/>
  <c r="E140" i="4"/>
  <c r="G139" i="4"/>
  <c r="H139" i="4" s="1"/>
  <c r="G138" i="4"/>
  <c r="H138" i="4" s="1"/>
  <c r="F137" i="4"/>
  <c r="E137" i="4"/>
  <c r="C137" i="4"/>
  <c r="G136" i="4"/>
  <c r="H136" i="4" s="1"/>
  <c r="G135" i="4"/>
  <c r="H135" i="4" s="1"/>
  <c r="G134" i="4"/>
  <c r="H134" i="4" s="1"/>
  <c r="G132" i="4"/>
  <c r="H132" i="4" s="1"/>
  <c r="G130" i="4"/>
  <c r="H130" i="4" s="1"/>
  <c r="G129" i="4"/>
  <c r="H129" i="4" s="1"/>
  <c r="G128" i="4"/>
  <c r="H128" i="4" s="1"/>
  <c r="F127" i="4"/>
  <c r="E127" i="4"/>
  <c r="G125" i="4"/>
  <c r="H125" i="4" s="1"/>
  <c r="F124" i="4"/>
  <c r="E124" i="4"/>
  <c r="C124" i="4"/>
  <c r="G123" i="4"/>
  <c r="H123" i="4" s="1"/>
  <c r="F122" i="4"/>
  <c r="E122" i="4"/>
  <c r="C122" i="4"/>
  <c r="G121" i="4"/>
  <c r="H121" i="4" s="1"/>
  <c r="F120" i="4"/>
  <c r="F119" i="4" s="1"/>
  <c r="E120" i="4"/>
  <c r="E119" i="4" s="1"/>
  <c r="C120" i="4"/>
  <c r="C119" i="4" s="1"/>
  <c r="G116" i="4"/>
  <c r="H116" i="4" s="1"/>
  <c r="G115" i="4"/>
  <c r="H115" i="4" s="1"/>
  <c r="F114" i="4"/>
  <c r="E114" i="4"/>
  <c r="C114" i="4"/>
  <c r="G112" i="4"/>
  <c r="H112" i="4" s="1"/>
  <c r="F111" i="4"/>
  <c r="E111" i="4"/>
  <c r="C111" i="4"/>
  <c r="G109" i="4"/>
  <c r="H109" i="4" s="1"/>
  <c r="G107" i="4"/>
  <c r="H107" i="4" s="1"/>
  <c r="F106" i="4"/>
  <c r="E106" i="4"/>
  <c r="C106" i="4"/>
  <c r="G105" i="4"/>
  <c r="H105" i="4" s="1"/>
  <c r="G104" i="4"/>
  <c r="H104" i="4" s="1"/>
  <c r="G103" i="4"/>
  <c r="H103" i="4" s="1"/>
  <c r="F102" i="4"/>
  <c r="E102" i="4"/>
  <c r="G101" i="4"/>
  <c r="H101" i="4" s="1"/>
  <c r="G100" i="4"/>
  <c r="H100" i="4" s="1"/>
  <c r="F99" i="4"/>
  <c r="E99" i="4"/>
  <c r="C99" i="4"/>
  <c r="G98" i="4"/>
  <c r="H98" i="4" s="1"/>
  <c r="F97" i="4"/>
  <c r="E97" i="4"/>
  <c r="C97" i="4"/>
  <c r="G95" i="4"/>
  <c r="H95" i="4" s="1"/>
  <c r="G94" i="4"/>
  <c r="H94" i="4" s="1"/>
  <c r="D93" i="4"/>
  <c r="G93" i="4" s="1"/>
  <c r="H93" i="4" s="1"/>
  <c r="G92" i="4"/>
  <c r="H92" i="4" s="1"/>
  <c r="G91" i="4"/>
  <c r="H91" i="4" s="1"/>
  <c r="F90" i="4"/>
  <c r="E90" i="4"/>
  <c r="C90" i="4"/>
  <c r="G88" i="4"/>
  <c r="H88" i="4" s="1"/>
  <c r="F87" i="4"/>
  <c r="E87" i="4"/>
  <c r="C87" i="4"/>
  <c r="G86" i="4"/>
  <c r="H86" i="4" s="1"/>
  <c r="F85" i="4"/>
  <c r="E85" i="4"/>
  <c r="C85" i="4"/>
  <c r="G84" i="4"/>
  <c r="H84" i="4" s="1"/>
  <c r="F83" i="4"/>
  <c r="E83" i="4"/>
  <c r="C83" i="4"/>
  <c r="G82" i="4"/>
  <c r="H82" i="4" s="1"/>
  <c r="G81" i="4"/>
  <c r="H81" i="4" s="1"/>
  <c r="G80" i="4"/>
  <c r="H80" i="4" s="1"/>
  <c r="F79" i="4"/>
  <c r="E79" i="4"/>
  <c r="C79" i="4"/>
  <c r="G75" i="4"/>
  <c r="H75" i="4" s="1"/>
  <c r="F74" i="4"/>
  <c r="E74" i="4"/>
  <c r="G73" i="4"/>
  <c r="H73" i="4" s="1"/>
  <c r="G72" i="4"/>
  <c r="H72" i="4" s="1"/>
  <c r="G71" i="4"/>
  <c r="H71" i="4" s="1"/>
  <c r="F69" i="4"/>
  <c r="E69" i="4"/>
  <c r="G68" i="4"/>
  <c r="H68" i="4" s="1"/>
  <c r="G67" i="4"/>
  <c r="H67" i="4" s="1"/>
  <c r="G66" i="4"/>
  <c r="H66" i="4" s="1"/>
  <c r="F65" i="4"/>
  <c r="E65" i="4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F58" i="4"/>
  <c r="E58" i="4"/>
  <c r="G57" i="4"/>
  <c r="H57" i="4" s="1"/>
  <c r="G56" i="4"/>
  <c r="H56" i="4" s="1"/>
  <c r="F55" i="4"/>
  <c r="E55" i="4"/>
  <c r="C55" i="4"/>
  <c r="G54" i="4"/>
  <c r="H54" i="4" s="1"/>
  <c r="G53" i="4"/>
  <c r="H53" i="4" s="1"/>
  <c r="F52" i="4"/>
  <c r="E52" i="4"/>
  <c r="C52" i="4"/>
  <c r="G48" i="4"/>
  <c r="H48" i="4" s="1"/>
  <c r="G46" i="4"/>
  <c r="H46" i="4" s="1"/>
  <c r="D44" i="4"/>
  <c r="G44" i="4" s="1"/>
  <c r="H44" i="4" s="1"/>
  <c r="F43" i="4"/>
  <c r="G42" i="4"/>
  <c r="H42" i="4" s="1"/>
  <c r="F41" i="4"/>
  <c r="E41" i="4"/>
  <c r="C41" i="4"/>
  <c r="G40" i="4"/>
  <c r="H40" i="4" s="1"/>
  <c r="F39" i="4"/>
  <c r="E39" i="4"/>
  <c r="C39" i="4"/>
  <c r="G38" i="4"/>
  <c r="H38" i="4" s="1"/>
  <c r="F37" i="4"/>
  <c r="E37" i="4"/>
  <c r="C37" i="4"/>
  <c r="G36" i="4"/>
  <c r="H36" i="4" s="1"/>
  <c r="G35" i="4"/>
  <c r="H35" i="4" s="1"/>
  <c r="G34" i="4"/>
  <c r="H34" i="4" s="1"/>
  <c r="G33" i="4"/>
  <c r="H33" i="4" s="1"/>
  <c r="F32" i="4"/>
  <c r="E32" i="4"/>
  <c r="G30" i="4"/>
  <c r="H30" i="4" s="1"/>
  <c r="F29" i="4"/>
  <c r="F28" i="4" s="1"/>
  <c r="E29" i="4"/>
  <c r="E28" i="4" s="1"/>
  <c r="C29" i="4"/>
  <c r="C28" i="4" s="1"/>
  <c r="G26" i="4"/>
  <c r="H26" i="4" s="1"/>
  <c r="G25" i="4"/>
  <c r="H25" i="4" s="1"/>
  <c r="G24" i="4"/>
  <c r="H24" i="4" s="1"/>
  <c r="F23" i="4"/>
  <c r="E23" i="4"/>
  <c r="C23" i="4"/>
  <c r="G22" i="4"/>
  <c r="H22" i="4" s="1"/>
  <c r="F21" i="4"/>
  <c r="E21" i="4"/>
  <c r="C21" i="4"/>
  <c r="G18" i="4"/>
  <c r="H18" i="4" s="1"/>
  <c r="F17" i="4"/>
  <c r="E17" i="4"/>
  <c r="C17" i="4"/>
  <c r="G16" i="4"/>
  <c r="H16" i="4" s="1"/>
  <c r="F15" i="4"/>
  <c r="E15" i="4"/>
  <c r="C15" i="4"/>
  <c r="G14" i="4"/>
  <c r="H14" i="4" s="1"/>
  <c r="G12" i="4"/>
  <c r="H12" i="4" s="1"/>
  <c r="F11" i="4"/>
  <c r="E11" i="4"/>
  <c r="C11" i="4"/>
  <c r="G10" i="4"/>
  <c r="H10" i="4" s="1"/>
  <c r="G9" i="4"/>
  <c r="H9" i="4" s="1"/>
  <c r="F8" i="4"/>
  <c r="E8" i="4"/>
  <c r="C8" i="4"/>
  <c r="G7" i="4"/>
  <c r="H7" i="4" s="1"/>
  <c r="F6" i="4"/>
  <c r="E6" i="4"/>
  <c r="C6" i="4"/>
  <c r="B23" i="5"/>
  <c r="D13" i="5"/>
  <c r="D12" i="5"/>
  <c r="D11" i="5"/>
  <c r="D10" i="5"/>
  <c r="D9" i="5"/>
  <c r="D8" i="5"/>
  <c r="F5" i="5"/>
  <c r="F23" i="5" s="1"/>
  <c r="B5" i="5"/>
  <c r="G305" i="6"/>
  <c r="G304" i="6"/>
  <c r="I303" i="6"/>
  <c r="I272" i="6" s="1"/>
  <c r="H303" i="6"/>
  <c r="G300" i="6"/>
  <c r="G299" i="6"/>
  <c r="G297" i="6"/>
  <c r="G296" i="6"/>
  <c r="G295" i="6"/>
  <c r="G294" i="6"/>
  <c r="G293" i="6"/>
  <c r="G292" i="6"/>
  <c r="I291" i="6"/>
  <c r="H291" i="6"/>
  <c r="G290" i="6"/>
  <c r="I289" i="6"/>
  <c r="H289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1" i="6"/>
  <c r="G270" i="6"/>
  <c r="G268" i="6"/>
  <c r="H267" i="6"/>
  <c r="G266" i="6"/>
  <c r="G264" i="6"/>
  <c r="G263" i="6"/>
  <c r="G262" i="6"/>
  <c r="G261" i="6"/>
  <c r="I260" i="6"/>
  <c r="I257" i="6" s="1"/>
  <c r="H260" i="6"/>
  <c r="G259" i="6"/>
  <c r="I258" i="6"/>
  <c r="G258" i="6" s="1"/>
  <c r="H258" i="6"/>
  <c r="G252" i="6"/>
  <c r="G251" i="6"/>
  <c r="G250" i="6"/>
  <c r="G249" i="6"/>
  <c r="G248" i="6"/>
  <c r="I247" i="6"/>
  <c r="H247" i="6"/>
  <c r="G246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I209" i="6"/>
  <c r="H209" i="6"/>
  <c r="G207" i="6"/>
  <c r="G203" i="6"/>
  <c r="I202" i="6"/>
  <c r="H202" i="6"/>
  <c r="G201" i="6"/>
  <c r="G198" i="6"/>
  <c r="G197" i="6"/>
  <c r="I196" i="6"/>
  <c r="H196" i="6"/>
  <c r="G195" i="6"/>
  <c r="I194" i="6"/>
  <c r="H194" i="6"/>
  <c r="G193" i="6"/>
  <c r="G192" i="6"/>
  <c r="I191" i="6"/>
  <c r="H191" i="6"/>
  <c r="G190" i="6"/>
  <c r="G189" i="6"/>
  <c r="I188" i="6"/>
  <c r="H188" i="6"/>
  <c r="G187" i="6"/>
  <c r="G186" i="6"/>
  <c r="G185" i="6"/>
  <c r="G184" i="6"/>
  <c r="G183" i="6"/>
  <c r="G182" i="6"/>
  <c r="G181" i="6"/>
  <c r="G180" i="6"/>
  <c r="G178" i="6"/>
  <c r="G177" i="6"/>
  <c r="G176" i="6"/>
  <c r="G175" i="6"/>
  <c r="G174" i="6"/>
  <c r="I173" i="6"/>
  <c r="H173" i="6"/>
  <c r="G172" i="6"/>
  <c r="G170" i="6"/>
  <c r="G169" i="6"/>
  <c r="G168" i="6"/>
  <c r="G167" i="6"/>
  <c r="G166" i="6"/>
  <c r="G165" i="6"/>
  <c r="G164" i="6"/>
  <c r="G163" i="6"/>
  <c r="G162" i="6"/>
  <c r="I161" i="6"/>
  <c r="H161" i="6"/>
  <c r="G160" i="6"/>
  <c r="G159" i="6"/>
  <c r="G158" i="6"/>
  <c r="G157" i="6"/>
  <c r="G156" i="6"/>
  <c r="G155" i="6"/>
  <c r="G154" i="6"/>
  <c r="G153" i="6"/>
  <c r="I152" i="6"/>
  <c r="H152" i="6"/>
  <c r="G150" i="6"/>
  <c r="G148" i="6"/>
  <c r="G147" i="6"/>
  <c r="G146" i="6"/>
  <c r="G145" i="6"/>
  <c r="G144" i="6"/>
  <c r="I141" i="6"/>
  <c r="H141" i="6"/>
  <c r="G133" i="6"/>
  <c r="G131" i="6"/>
  <c r="G130" i="6"/>
  <c r="G129" i="6"/>
  <c r="G128" i="6"/>
  <c r="G127" i="6"/>
  <c r="G126" i="6"/>
  <c r="G125" i="6"/>
  <c r="I124" i="6"/>
  <c r="I56" i="6" s="1"/>
  <c r="H124" i="6"/>
  <c r="G123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98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6" i="6"/>
  <c r="G75" i="6"/>
  <c r="G74" i="6"/>
  <c r="G73" i="6"/>
  <c r="G71" i="6"/>
  <c r="G70" i="6"/>
  <c r="G69" i="6"/>
  <c r="G68" i="6"/>
  <c r="G67" i="6"/>
  <c r="G65" i="6"/>
  <c r="G64" i="6"/>
  <c r="G63" i="6"/>
  <c r="G62" i="6"/>
  <c r="G61" i="6"/>
  <c r="G60" i="6"/>
  <c r="G59" i="6"/>
  <c r="G58" i="6"/>
  <c r="H57" i="6"/>
  <c r="G52" i="6"/>
  <c r="I51" i="6"/>
  <c r="H51" i="6"/>
  <c r="G50" i="6"/>
  <c r="G49" i="6"/>
  <c r="I48" i="6"/>
  <c r="H48" i="6"/>
  <c r="G47" i="6"/>
  <c r="G46" i="6"/>
  <c r="G45" i="6"/>
  <c r="G44" i="6"/>
  <c r="G43" i="6"/>
  <c r="G42" i="6"/>
  <c r="I41" i="6"/>
  <c r="H41" i="6"/>
  <c r="G37" i="6"/>
  <c r="G36" i="6"/>
  <c r="G35" i="6"/>
  <c r="G34" i="6"/>
  <c r="G33" i="6"/>
  <c r="G32" i="6"/>
  <c r="I31" i="6"/>
  <c r="H31" i="6"/>
  <c r="G30" i="6"/>
  <c r="I29" i="6"/>
  <c r="H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I6" i="6"/>
  <c r="H6" i="6"/>
  <c r="C117" i="7"/>
  <c r="F116" i="7"/>
  <c r="E116" i="7"/>
  <c r="C113" i="7"/>
  <c r="C112" i="7"/>
  <c r="F111" i="7"/>
  <c r="E111" i="7"/>
  <c r="C111" i="7" s="1"/>
  <c r="C110" i="7"/>
  <c r="F109" i="7"/>
  <c r="E109" i="7"/>
  <c r="C109" i="7"/>
  <c r="C108" i="7"/>
  <c r="C107" i="7"/>
  <c r="C106" i="7"/>
  <c r="C105" i="7"/>
  <c r="C104" i="7"/>
  <c r="F103" i="7"/>
  <c r="E103" i="7"/>
  <c r="C103" i="7" s="1"/>
  <c r="F102" i="7"/>
  <c r="C101" i="7"/>
  <c r="F100" i="7"/>
  <c r="E100" i="7"/>
  <c r="C100" i="7"/>
  <c r="C99" i="7"/>
  <c r="F98" i="7"/>
  <c r="F91" i="7" s="1"/>
  <c r="E98" i="7"/>
  <c r="C98" i="7"/>
  <c r="C97" i="7"/>
  <c r="F96" i="7"/>
  <c r="E96" i="7"/>
  <c r="C96" i="7"/>
  <c r="C95" i="7"/>
  <c r="F94" i="7"/>
  <c r="E94" i="7"/>
  <c r="C94" i="7" s="1"/>
  <c r="C93" i="7"/>
  <c r="G92" i="7"/>
  <c r="F92" i="7"/>
  <c r="E92" i="7"/>
  <c r="C92" i="7"/>
  <c r="G91" i="7"/>
  <c r="C86" i="7"/>
  <c r="G85" i="7"/>
  <c r="C85" i="7" s="1"/>
  <c r="F85" i="7"/>
  <c r="E85" i="7"/>
  <c r="C84" i="7"/>
  <c r="C83" i="7"/>
  <c r="C82" i="7"/>
  <c r="G81" i="7"/>
  <c r="F81" i="7"/>
  <c r="E81" i="7"/>
  <c r="C80" i="7"/>
  <c r="G79" i="7"/>
  <c r="F79" i="7"/>
  <c r="E79" i="7"/>
  <c r="C75" i="7"/>
  <c r="G74" i="7"/>
  <c r="F74" i="7"/>
  <c r="E74" i="7"/>
  <c r="C74" i="7"/>
  <c r="C72" i="7"/>
  <c r="F71" i="7"/>
  <c r="E71" i="7"/>
  <c r="C71" i="7" s="1"/>
  <c r="C70" i="7"/>
  <c r="G69" i="7"/>
  <c r="F69" i="7"/>
  <c r="E69" i="7"/>
  <c r="C69" i="7"/>
  <c r="C68" i="7"/>
  <c r="C67" i="7"/>
  <c r="C66" i="7"/>
  <c r="G65" i="7"/>
  <c r="F65" i="7"/>
  <c r="E65" i="7"/>
  <c r="C64" i="7"/>
  <c r="G63" i="7"/>
  <c r="F63" i="7"/>
  <c r="E63" i="7"/>
  <c r="C63" i="7" s="1"/>
  <c r="C62" i="7"/>
  <c r="C61" i="7"/>
  <c r="G60" i="7"/>
  <c r="F60" i="7"/>
  <c r="E60" i="7"/>
  <c r="C60" i="7" s="1"/>
  <c r="C59" i="7"/>
  <c r="C58" i="7"/>
  <c r="C57" i="7"/>
  <c r="G56" i="7"/>
  <c r="F56" i="7"/>
  <c r="E56" i="7"/>
  <c r="C56" i="7"/>
  <c r="C55" i="7"/>
  <c r="C54" i="7"/>
  <c r="C53" i="7"/>
  <c r="C52" i="7"/>
  <c r="C51" i="7"/>
  <c r="C50" i="7"/>
  <c r="G49" i="7"/>
  <c r="F49" i="7"/>
  <c r="E49" i="7"/>
  <c r="C48" i="7"/>
  <c r="C47" i="7"/>
  <c r="G46" i="7"/>
  <c r="C46" i="7" s="1"/>
  <c r="F46" i="7"/>
  <c r="E46" i="7"/>
  <c r="C45" i="7"/>
  <c r="C44" i="7"/>
  <c r="G43" i="7"/>
  <c r="F43" i="7"/>
  <c r="F42" i="7" s="1"/>
  <c r="E43" i="7"/>
  <c r="C43" i="7" s="1"/>
  <c r="C41" i="7"/>
  <c r="C40" i="7"/>
  <c r="F36" i="7"/>
  <c r="C31" i="7"/>
  <c r="F30" i="7"/>
  <c r="E30" i="7"/>
  <c r="C29" i="7"/>
  <c r="C28" i="7"/>
  <c r="C27" i="7"/>
  <c r="C26" i="7"/>
  <c r="F25" i="7"/>
  <c r="F24" i="7" s="1"/>
  <c r="E25" i="7"/>
  <c r="C25" i="7" s="1"/>
  <c r="C20" i="7"/>
  <c r="F19" i="7"/>
  <c r="E19" i="7"/>
  <c r="C19" i="7" s="1"/>
  <c r="C18" i="7"/>
  <c r="F17" i="7"/>
  <c r="E17" i="7"/>
  <c r="C17" i="7" s="1"/>
  <c r="C16" i="7"/>
  <c r="F15" i="7"/>
  <c r="E15" i="7"/>
  <c r="C12" i="7"/>
  <c r="F11" i="7"/>
  <c r="E11" i="7"/>
  <c r="C11" i="7"/>
  <c r="C10" i="7"/>
  <c r="F9" i="7"/>
  <c r="E9" i="7"/>
  <c r="C9" i="7"/>
  <c r="C8" i="7"/>
  <c r="C7" i="7"/>
  <c r="C6" i="7"/>
  <c r="F5" i="7"/>
  <c r="D16" i="8"/>
  <c r="D20" i="8" s="1"/>
  <c r="B16" i="8"/>
  <c r="B20" i="8" s="1"/>
  <c r="C126" i="4" l="1"/>
  <c r="E89" i="4"/>
  <c r="F89" i="4"/>
  <c r="D69" i="4"/>
  <c r="G69" i="4" s="1"/>
  <c r="H69" i="4" s="1"/>
  <c r="C89" i="4"/>
  <c r="D52" i="4"/>
  <c r="D114" i="4"/>
  <c r="G114" i="4" s="1"/>
  <c r="H114" i="4" s="1"/>
  <c r="D11" i="4"/>
  <c r="G11" i="4" s="1"/>
  <c r="H11" i="4" s="1"/>
  <c r="D15" i="4"/>
  <c r="G15" i="4" s="1"/>
  <c r="H15" i="4" s="1"/>
  <c r="C51" i="4"/>
  <c r="D159" i="4"/>
  <c r="D79" i="4"/>
  <c r="G79" i="4" s="1"/>
  <c r="H79" i="4" s="1"/>
  <c r="D55" i="4"/>
  <c r="G55" i="4" s="1"/>
  <c r="H55" i="4" s="1"/>
  <c r="D83" i="4"/>
  <c r="G83" i="4" s="1"/>
  <c r="H83" i="4" s="1"/>
  <c r="D85" i="4"/>
  <c r="G85" i="4" s="1"/>
  <c r="H85" i="4" s="1"/>
  <c r="D99" i="4"/>
  <c r="G99" i="4" s="1"/>
  <c r="H99" i="4" s="1"/>
  <c r="D106" i="4"/>
  <c r="G106" i="4" s="1"/>
  <c r="H106" i="4" s="1"/>
  <c r="D111" i="4"/>
  <c r="G111" i="4" s="1"/>
  <c r="H111" i="4" s="1"/>
  <c r="D146" i="4"/>
  <c r="G146" i="4" s="1"/>
  <c r="H146" i="4" s="1"/>
  <c r="D162" i="4"/>
  <c r="G162" i="4" s="1"/>
  <c r="H162" i="4" s="1"/>
  <c r="D161" i="4"/>
  <c r="G161" i="4" s="1"/>
  <c r="H161" i="4" s="1"/>
  <c r="D17" i="4"/>
  <c r="G17" i="4" s="1"/>
  <c r="H17" i="4" s="1"/>
  <c r="D58" i="4"/>
  <c r="D74" i="4"/>
  <c r="G74" i="4" s="1"/>
  <c r="H74" i="4" s="1"/>
  <c r="D102" i="4"/>
  <c r="G102" i="4" s="1"/>
  <c r="H102" i="4" s="1"/>
  <c r="D127" i="4"/>
  <c r="G127" i="4" s="1"/>
  <c r="H127" i="4" s="1"/>
  <c r="D140" i="4"/>
  <c r="D148" i="4"/>
  <c r="G148" i="4" s="1"/>
  <c r="H148" i="4" s="1"/>
  <c r="G52" i="4"/>
  <c r="H52" i="4" s="1"/>
  <c r="C31" i="4"/>
  <c r="C164" i="4" s="1"/>
  <c r="D6" i="4"/>
  <c r="E5" i="4"/>
  <c r="F5" i="4"/>
  <c r="D41" i="4"/>
  <c r="G41" i="4" s="1"/>
  <c r="H41" i="4" s="1"/>
  <c r="D108" i="4"/>
  <c r="G108" i="4" s="1"/>
  <c r="H108" i="4" s="1"/>
  <c r="D144" i="4"/>
  <c r="G144" i="4" s="1"/>
  <c r="H144" i="4" s="1"/>
  <c r="D29" i="4"/>
  <c r="G29" i="4" s="1"/>
  <c r="H29" i="4" s="1"/>
  <c r="D113" i="4"/>
  <c r="D87" i="4"/>
  <c r="G87" i="4" s="1"/>
  <c r="H87" i="4" s="1"/>
  <c r="D97" i="4"/>
  <c r="G97" i="4" s="1"/>
  <c r="H97" i="4" s="1"/>
  <c r="H208" i="6"/>
  <c r="I208" i="6"/>
  <c r="H56" i="6"/>
  <c r="I5" i="6"/>
  <c r="F158" i="4"/>
  <c r="D158" i="4" s="1"/>
  <c r="G158" i="4" s="1"/>
  <c r="H158" i="4" s="1"/>
  <c r="D137" i="4"/>
  <c r="G137" i="4" s="1"/>
  <c r="H137" i="4" s="1"/>
  <c r="D124" i="4"/>
  <c r="G124" i="4" s="1"/>
  <c r="H124" i="4" s="1"/>
  <c r="D122" i="4"/>
  <c r="G122" i="4" s="1"/>
  <c r="H122" i="4" s="1"/>
  <c r="D120" i="4"/>
  <c r="G120" i="4" s="1"/>
  <c r="H120" i="4" s="1"/>
  <c r="D65" i="4"/>
  <c r="G65" i="4" s="1"/>
  <c r="H65" i="4" s="1"/>
  <c r="D39" i="4"/>
  <c r="G39" i="4" s="1"/>
  <c r="H39" i="4" s="1"/>
  <c r="D37" i="4"/>
  <c r="G37" i="4" s="1"/>
  <c r="H37" i="4" s="1"/>
  <c r="D32" i="4"/>
  <c r="G32" i="4" s="1"/>
  <c r="H32" i="4" s="1"/>
  <c r="D28" i="4"/>
  <c r="G28" i="4" s="1"/>
  <c r="H28" i="4" s="1"/>
  <c r="D23" i="4"/>
  <c r="G23" i="4" s="1"/>
  <c r="H23" i="4" s="1"/>
  <c r="D8" i="4"/>
  <c r="G8" i="4" s="1"/>
  <c r="H8" i="4" s="1"/>
  <c r="G140" i="4"/>
  <c r="H140" i="4" s="1"/>
  <c r="E126" i="4"/>
  <c r="G58" i="4"/>
  <c r="H58" i="4" s="1"/>
  <c r="E43" i="4"/>
  <c r="D43" i="4" s="1"/>
  <c r="G43" i="4" s="1"/>
  <c r="H43" i="4" s="1"/>
  <c r="D21" i="4"/>
  <c r="G21" i="4" s="1"/>
  <c r="H21" i="4" s="1"/>
  <c r="G124" i="6"/>
  <c r="G173" i="6"/>
  <c r="G29" i="6"/>
  <c r="G142" i="6"/>
  <c r="G161" i="6"/>
  <c r="G247" i="6"/>
  <c r="G31" i="6"/>
  <c r="G41" i="6"/>
  <c r="G48" i="6"/>
  <c r="G51" i="6"/>
  <c r="G57" i="6"/>
  <c r="G244" i="6"/>
  <c r="G194" i="6"/>
  <c r="G141" i="6"/>
  <c r="G188" i="6"/>
  <c r="G209" i="6"/>
  <c r="G152" i="6"/>
  <c r="G289" i="6"/>
  <c r="G191" i="6"/>
  <c r="G303" i="6"/>
  <c r="G202" i="6"/>
  <c r="G260" i="6"/>
  <c r="G267" i="6"/>
  <c r="G273" i="6"/>
  <c r="G291" i="6"/>
  <c r="G196" i="6"/>
  <c r="G204" i="6"/>
  <c r="G6" i="6"/>
  <c r="H151" i="6"/>
  <c r="I151" i="6"/>
  <c r="G159" i="4"/>
  <c r="H159" i="4" s="1"/>
  <c r="F126" i="4"/>
  <c r="D90" i="4"/>
  <c r="G90" i="4" s="1"/>
  <c r="H90" i="4" s="1"/>
  <c r="F51" i="4"/>
  <c r="E51" i="4"/>
  <c r="F31" i="4"/>
  <c r="E31" i="4"/>
  <c r="G6" i="4"/>
  <c r="H6" i="4" s="1"/>
  <c r="G30" i="3"/>
  <c r="E30" i="3" s="1"/>
  <c r="E31" i="3"/>
  <c r="E15" i="3"/>
  <c r="F63" i="3"/>
  <c r="E63" i="3" s="1"/>
  <c r="C116" i="7"/>
  <c r="E102" i="7"/>
  <c r="F121" i="7"/>
  <c r="C81" i="7"/>
  <c r="C79" i="7"/>
  <c r="C65" i="7"/>
  <c r="C15" i="7"/>
  <c r="E5" i="7"/>
  <c r="E121" i="7" s="1"/>
  <c r="C49" i="7"/>
  <c r="C30" i="7"/>
  <c r="C37" i="7"/>
  <c r="C102" i="7"/>
  <c r="G42" i="7"/>
  <c r="E91" i="7"/>
  <c r="E42" i="7"/>
  <c r="E36" i="7"/>
  <c r="C36" i="7" s="1"/>
  <c r="C5" i="7"/>
  <c r="D119" i="4" l="1"/>
  <c r="G119" i="4" s="1"/>
  <c r="H119" i="4" s="1"/>
  <c r="D89" i="4"/>
  <c r="G89" i="4" s="1"/>
  <c r="H89" i="4" s="1"/>
  <c r="D126" i="4"/>
  <c r="G126" i="4" s="1"/>
  <c r="H126" i="4" s="1"/>
  <c r="G113" i="4"/>
  <c r="H113" i="4" s="1"/>
  <c r="G257" i="6"/>
  <c r="G208" i="6"/>
  <c r="G56" i="6"/>
  <c r="G272" i="6"/>
  <c r="G151" i="6"/>
  <c r="G5" i="6"/>
  <c r="D51" i="4"/>
  <c r="G51" i="4" s="1"/>
  <c r="H51" i="4" s="1"/>
  <c r="F164" i="4"/>
  <c r="D31" i="4"/>
  <c r="G31" i="4" s="1"/>
  <c r="H31" i="4" s="1"/>
  <c r="E164" i="4"/>
  <c r="D5" i="4"/>
  <c r="G5" i="4" s="1"/>
  <c r="H5" i="4" s="1"/>
  <c r="C91" i="7"/>
  <c r="C121" i="7"/>
  <c r="C42" i="7"/>
  <c r="C24" i="7"/>
  <c r="D6" i="5"/>
  <c r="D5" i="5"/>
  <c r="D23" i="5" s="1"/>
  <c r="G309" i="6" l="1"/>
  <c r="D164" i="4"/>
  <c r="G164" i="4" s="1"/>
  <c r="H164" i="4" s="1"/>
  <c r="E23" i="5"/>
</calcChain>
</file>

<file path=xl/sharedStrings.xml><?xml version="1.0" encoding="utf-8"?>
<sst xmlns="http://schemas.openxmlformats.org/spreadsheetml/2006/main" count="1593" uniqueCount="718">
  <si>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</si>
  <si>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</si>
  <si>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</si>
  <si>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</si>
  <si>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</si>
  <si>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</si>
  <si>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</si>
  <si>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</si>
  <si>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</si>
  <si>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三、事业收入</t>
  </si>
  <si>
    <t>其中：专户核拨的事业收入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</si>
  <si>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</si>
  <si>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</si>
  <si>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</si>
  <si>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</si>
  <si>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</si>
  <si>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</si>
  <si>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</si>
  <si>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</si>
  <si>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</si>
  <si>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</si>
  <si>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</si>
  <si>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</si>
  <si>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</si>
  <si>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</si>
  <si>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</si>
  <si>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</si>
  <si>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</si>
  <si>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</si>
  <si>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</si>
  <si>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</si>
  <si>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</si>
  <si>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</si>
  <si>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</si>
  <si>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</si>
  <si>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</si>
  <si>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201</t>
  </si>
  <si>
    <t>一般公共服务支出</t>
  </si>
  <si>
    <t>20103</t>
  </si>
  <si>
    <t xml:space="preserve">  政府办公厅(室)及相关机构事务</t>
  </si>
  <si>
    <t>2010301</t>
  </si>
  <si>
    <t xml:space="preserve">    行政运行</t>
  </si>
  <si>
    <t>2010399</t>
  </si>
  <si>
    <t xml:space="preserve">    其他政府办公厅(室)及相关机构事务支出</t>
  </si>
  <si>
    <t>20105</t>
  </si>
  <si>
    <t xml:space="preserve">  统计信息事务</t>
  </si>
  <si>
    <t>2010599</t>
  </si>
  <si>
    <t xml:space="preserve">    其他统计信息事务支出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</si>
  <si>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</si>
  <si>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</si>
  <si>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</si>
  <si>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</si>
  <si>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</si>
  <si>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党委办公厅(室)及相关机构事务</t>
  </si>
  <si>
    <t>2013101</t>
  </si>
  <si>
    <t>20132</t>
  </si>
  <si>
    <t xml:space="preserve">  组织事务</t>
  </si>
  <si>
    <t>2013202</t>
  </si>
  <si>
    <t xml:space="preserve">    一般行政管理事务</t>
  </si>
  <si>
    <t>20136</t>
  </si>
  <si>
    <t xml:space="preserve">  其他共产党事务支出</t>
  </si>
  <si>
    <t>2013602</t>
  </si>
  <si>
    <t>205</t>
  </si>
  <si>
    <t>教育支出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</si>
  <si>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</si>
  <si>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</si>
  <si>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</si>
  <si>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</si>
  <si>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>2050299</t>
  </si>
  <si>
    <t xml:space="preserve">    其他普通教育支出</t>
  </si>
  <si>
    <t xml:space="preserve">  成人教育</t>
  </si>
  <si>
    <t xml:space="preserve">    成人初等教育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</si>
  <si>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</si>
  <si>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</si>
  <si>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</si>
  <si>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</si>
  <si>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</si>
  <si>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</si>
  <si>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</si>
  <si>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</si>
  <si>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</si>
  <si>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</si>
  <si>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</si>
  <si>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</si>
  <si>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</si>
  <si>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</si>
  <si>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2080199</t>
  </si>
  <si>
    <t xml:space="preserve">    其他人力资源和社会保障管理事务支出</t>
  </si>
  <si>
    <t>20802</t>
  </si>
  <si>
    <t xml:space="preserve">  民政管理事务</t>
  </si>
  <si>
    <t xml:space="preserve">    基层政权和社区建设</t>
  </si>
  <si>
    <t>2080299</t>
  </si>
  <si>
    <t xml:space="preserve">    其他民政管理事务支出</t>
  </si>
  <si>
    <t>20805</t>
  </si>
  <si>
    <t xml:space="preserve">  行政事业单位离退休</t>
  </si>
  <si>
    <t xml:space="preserve">    事业单位离退休</t>
  </si>
  <si>
    <t>2080503</t>
  </si>
  <si>
    <t xml:space="preserve">    离退休人员管理机构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</si>
  <si>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</si>
  <si>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</si>
  <si>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</si>
  <si>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</si>
  <si>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</si>
  <si>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</si>
  <si>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</si>
  <si>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</si>
  <si>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20807</t>
  </si>
  <si>
    <t xml:space="preserve">  就业补助</t>
  </si>
  <si>
    <t>2080702</t>
  </si>
  <si>
    <t xml:space="preserve">    职业培训补贴</t>
  </si>
  <si>
    <t>2080705</t>
  </si>
  <si>
    <t xml:space="preserve">    公益性岗位补贴</t>
  </si>
  <si>
    <t>2080799</t>
  </si>
  <si>
    <t xml:space="preserve">    其他就业补助支出</t>
  </si>
  <si>
    <t>20808</t>
  </si>
  <si>
    <t xml:space="preserve">  抚恤</t>
  </si>
  <si>
    <t>2080804</t>
  </si>
  <si>
    <t xml:space="preserve">    优抚事业单位支出</t>
  </si>
  <si>
    <t>2080805</t>
  </si>
  <si>
    <t xml:space="preserve">    义务兵优待</t>
  </si>
  <si>
    <t>20809</t>
  </si>
  <si>
    <t xml:space="preserve">  退役安置</t>
  </si>
  <si>
    <t>2080901</t>
  </si>
  <si>
    <t xml:space="preserve">    退役士兵安置</t>
  </si>
  <si>
    <t>20811</t>
  </si>
  <si>
    <t xml:space="preserve">  残疾人事业</t>
  </si>
  <si>
    <t>2081104</t>
  </si>
  <si>
    <t xml:space="preserve">    残疾人康复</t>
  </si>
  <si>
    <t>2081105</t>
  </si>
  <si>
    <t xml:space="preserve">    残疾人就业和扶贫</t>
  </si>
  <si>
    <t>2081199</t>
  </si>
  <si>
    <t xml:space="preserve">    其他残疾人事业支出</t>
  </si>
  <si>
    <t>20819</t>
  </si>
  <si>
    <t xml:space="preserve">  最低生活保障</t>
  </si>
  <si>
    <t>2081902</t>
  </si>
  <si>
    <t xml:space="preserve">    农村最低生活保障金支出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</si>
  <si>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</si>
  <si>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</si>
  <si>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</si>
  <si>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</si>
  <si>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基层医疗卫生机构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</si>
  <si>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</si>
  <si>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</si>
  <si>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</si>
  <si>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</si>
  <si>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</si>
  <si>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</si>
  <si>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</si>
  <si>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</si>
  <si>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</si>
  <si>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</si>
  <si>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</si>
  <si>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</si>
  <si>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</si>
  <si>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21099</t>
  </si>
  <si>
    <t xml:space="preserve">  其他卫生健康支出</t>
  </si>
  <si>
    <t>2109901</t>
  </si>
  <si>
    <t xml:space="preserve">    其他卫生健康支出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</si>
  <si>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</si>
  <si>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</si>
  <si>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</si>
  <si>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</si>
  <si>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</si>
  <si>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</si>
  <si>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</si>
  <si>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</si>
  <si>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</si>
  <si>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</si>
  <si>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</si>
  <si>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</si>
  <si>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</si>
  <si>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</si>
  <si>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21208</t>
  </si>
  <si>
    <t xml:space="preserve">  国有土地使用权出让收入及对应专项债务收入安排的支出</t>
  </si>
  <si>
    <t>2120804</t>
  </si>
  <si>
    <t xml:space="preserve">    农村基础设施建设支出</t>
  </si>
  <si>
    <t>21299</t>
  </si>
  <si>
    <t xml:space="preserve">  其他城乡社区支出</t>
  </si>
  <si>
    <t xml:space="preserve">    其他城乡社区支出</t>
  </si>
  <si>
    <t>213</t>
  </si>
  <si>
    <t>农林水支出</t>
  </si>
  <si>
    <t>21301</t>
  </si>
  <si>
    <t xml:space="preserve">  农业</t>
  </si>
  <si>
    <t>2130104</t>
  </si>
  <si>
    <t>2130106</t>
  </si>
  <si>
    <t xml:space="preserve">    科技转化与推广服务</t>
  </si>
  <si>
    <t>2130108</t>
  </si>
  <si>
    <t xml:space="preserve">    病虫害控制</t>
  </si>
  <si>
    <t>2130126</t>
  </si>
  <si>
    <t xml:space="preserve">    农村公益事业</t>
  </si>
  <si>
    <t>2130199</t>
  </si>
  <si>
    <t xml:space="preserve">    其他农业支出</t>
  </si>
  <si>
    <t>21302</t>
  </si>
  <si>
    <t xml:space="preserve">  林业和草原</t>
  </si>
  <si>
    <t>2130205</t>
  </si>
  <si>
    <t xml:space="preserve">    森林培育</t>
  </si>
  <si>
    <t>21303</t>
  </si>
  <si>
    <t xml:space="preserve">  水利</t>
  </si>
  <si>
    <t>2130317</t>
  </si>
  <si>
    <t xml:space="preserve">    水利技术推广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</si>
  <si>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</si>
  <si>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</si>
  <si>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</si>
  <si>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</si>
  <si>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</si>
  <si>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</si>
  <si>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合    计</t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</si>
  <si>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</si>
  <si>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</si>
  <si>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</si>
  <si>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</si>
  <si>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</si>
  <si>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</si>
  <si>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</si>
  <si>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</si>
  <si>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</si>
  <si>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</si>
  <si>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</si>
  <si>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</si>
  <si>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</si>
  <si>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</si>
  <si>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社会保障缴费</t>
  </si>
  <si>
    <t>30112</t>
  </si>
  <si>
    <t>其他社会保障缴费</t>
  </si>
  <si>
    <t>住房公积金</t>
  </si>
  <si>
    <t>30113</t>
  </si>
  <si>
    <t>办公经费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</si>
  <si>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</si>
  <si>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</si>
  <si>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</si>
  <si>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</si>
  <si>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</si>
  <si>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</si>
  <si>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</si>
  <si>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</si>
  <si>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</si>
  <si>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</si>
  <si>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</si>
  <si>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</si>
  <si>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</si>
  <si>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</si>
  <si>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</si>
  <si>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</si>
  <si>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</si>
  <si>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</si>
  <si>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会议费</t>
  </si>
  <si>
    <t>30215</t>
  </si>
  <si>
    <t>培训费</t>
  </si>
  <si>
    <t>30216</t>
  </si>
  <si>
    <t>公务接待费</t>
  </si>
  <si>
    <t>30217</t>
  </si>
  <si>
    <t>公务用车运行维护费</t>
  </si>
  <si>
    <t>30231</t>
  </si>
  <si>
    <t>维修（护）费</t>
  </si>
  <si>
    <t>30213</t>
  </si>
  <si>
    <t>社会福利和救助</t>
  </si>
  <si>
    <t>30305</t>
  </si>
  <si>
    <t>生活补助</t>
  </si>
  <si>
    <t>其他对个人和家庭的补助</t>
  </si>
  <si>
    <t>30399</t>
  </si>
  <si>
    <t>其他商品和服务支出</t>
  </si>
  <si>
    <t>其他资本性支出</t>
  </si>
  <si>
    <t>30107</t>
  </si>
  <si>
    <t>绩效工资</t>
  </si>
  <si>
    <t>30199</t>
  </si>
  <si>
    <t>其他工资福利支出</t>
  </si>
  <si>
    <t>商品和服务支出</t>
  </si>
  <si>
    <t>30205</t>
  </si>
  <si>
    <t>水费</t>
  </si>
  <si>
    <t>30209</t>
  </si>
  <si>
    <t>物业管理费</t>
  </si>
  <si>
    <t>资本性支出</t>
  </si>
  <si>
    <t>办公设备购置</t>
  </si>
  <si>
    <t>其他对个人和家庭补助</t>
  </si>
  <si>
    <t>30299</t>
  </si>
  <si>
    <t>30307</t>
  </si>
  <si>
    <t>医疗费补助</t>
  </si>
  <si>
    <t>50905</t>
  </si>
  <si>
    <t>离退休费</t>
  </si>
  <si>
    <t>30301</t>
  </si>
  <si>
    <t>离休费</t>
  </si>
  <si>
    <t>30302</t>
  </si>
  <si>
    <t>退休费</t>
  </si>
  <si>
    <t>50102</t>
  </si>
  <si>
    <t>30108</t>
  </si>
  <si>
    <t>机关事业单位基本养老保险缴费</t>
  </si>
  <si>
    <t>50501</t>
  </si>
  <si>
    <t>工资福利支出</t>
  </si>
  <si>
    <t>30109</t>
  </si>
  <si>
    <t>职业年金缴费</t>
  </si>
  <si>
    <t>30204</t>
  </si>
  <si>
    <t>手续费</t>
  </si>
  <si>
    <t>30212</t>
  </si>
  <si>
    <t>因公出国（境）费用</t>
  </si>
  <si>
    <t>30218</t>
  </si>
  <si>
    <t>专用材料费</t>
  </si>
  <si>
    <t>30226</t>
  </si>
  <si>
    <t>劳务费</t>
  </si>
  <si>
    <t>30110</t>
  </si>
  <si>
    <t>职工基本医疗保险缴费</t>
  </si>
  <si>
    <t>30111</t>
  </si>
  <si>
    <t>公务员医疗补助缴费</t>
  </si>
  <si>
    <t>委托业务费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</si>
  <si>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</si>
  <si>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</si>
  <si>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</si>
  <si>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</si>
  <si>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</si>
  <si>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</si>
  <si>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</si>
  <si>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</si>
  <si>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</si>
  <si>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</si>
  <si>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小计</t>
  </si>
  <si>
    <t>增减额</t>
  </si>
  <si>
    <t>增减%</t>
  </si>
  <si>
    <t xml:space="preserve">  一般公共服务支出</t>
  </si>
  <si>
    <t>20101</t>
  </si>
  <si>
    <t xml:space="preserve">    人大事务</t>
  </si>
  <si>
    <t>2010199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</si>
  <si>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</si>
  <si>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</si>
  <si>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</si>
  <si>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其他政府办公厅(室)及相关机构事务支出</t>
  </si>
  <si>
    <t xml:space="preserve">    统计信息事务</t>
  </si>
  <si>
    <t>2010507</t>
  </si>
  <si>
    <t xml:space="preserve">      专项普查活动</t>
  </si>
  <si>
    <t xml:space="preserve">      其他统计信息事务支出</t>
  </si>
  <si>
    <t xml:space="preserve">    财政事务</t>
  </si>
  <si>
    <t xml:space="preserve">      事业运行</t>
  </si>
  <si>
    <t>20123</t>
  </si>
  <si>
    <t xml:space="preserve">    民族事务</t>
  </si>
  <si>
    <t>2012399</t>
  </si>
  <si>
    <t xml:space="preserve">      其他民族事务支出</t>
  </si>
  <si>
    <t xml:space="preserve">    党委办公厅(室)及相关机构事务</t>
  </si>
  <si>
    <t xml:space="preserve">    组织事务</t>
  </si>
  <si>
    <t xml:space="preserve">      一般行政管理事务</t>
  </si>
  <si>
    <t xml:space="preserve">    其他共产党事务支出</t>
  </si>
  <si>
    <t>204</t>
  </si>
  <si>
    <t xml:space="preserve">  公共安全支出</t>
  </si>
  <si>
    <t>20406</t>
  </si>
  <si>
    <t xml:space="preserve">    司法</t>
  </si>
  <si>
    <t>2040604</t>
  </si>
  <si>
    <t xml:space="preserve">      基层司法业务</t>
  </si>
  <si>
    <t xml:space="preserve">  教育支出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</si>
  <si>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</si>
  <si>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</si>
  <si>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</si>
  <si>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</si>
  <si>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</si>
  <si>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</si>
  <si>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</si>
  <si>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</si>
  <si>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 xml:space="preserve">      其他普通教育支出</t>
  </si>
  <si>
    <t>20504</t>
  </si>
  <si>
    <t xml:space="preserve">    成人教育</t>
  </si>
  <si>
    <t>2050401</t>
  </si>
  <si>
    <t xml:space="preserve">      成人初等教育</t>
  </si>
  <si>
    <t>20509</t>
  </si>
  <si>
    <t xml:space="preserve">    教育费附加安排的支出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</si>
  <si>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</si>
  <si>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</si>
  <si>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</si>
  <si>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</si>
  <si>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</si>
  <si>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</si>
  <si>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 xml:space="preserve">  文化体育与传媒支出</t>
  </si>
  <si>
    <t xml:space="preserve">    文化</t>
  </si>
  <si>
    <t xml:space="preserve">      群众文化</t>
  </si>
  <si>
    <t xml:space="preserve">      其他文化支出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</si>
  <si>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</si>
  <si>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</si>
  <si>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</si>
  <si>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</si>
  <si>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</si>
  <si>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</si>
  <si>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</si>
  <si>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行政事业单位离退休</t>
  </si>
  <si>
    <t>2080502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</si>
  <si>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</si>
  <si>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</si>
  <si>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</si>
  <si>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</si>
  <si>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</si>
  <si>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</si>
  <si>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</si>
  <si>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职业培训补贴</t>
  </si>
  <si>
    <t xml:space="preserve">      公益性岗位补贴</t>
  </si>
  <si>
    <t xml:space="preserve">      其他就业补助支出</t>
  </si>
  <si>
    <t xml:space="preserve">      优抚事业单位支出</t>
  </si>
  <si>
    <t xml:space="preserve">      义务兵优待</t>
  </si>
  <si>
    <t>2080899</t>
  </si>
  <si>
    <t xml:space="preserve">      其他优抚支出</t>
  </si>
  <si>
    <t xml:space="preserve">    退役安置</t>
  </si>
  <si>
    <t xml:space="preserve">      退役士兵安置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</si>
  <si>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</si>
  <si>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</si>
  <si>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</si>
  <si>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</si>
  <si>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最低生活保障</t>
  </si>
  <si>
    <t xml:space="preserve">      农村最低生活保障金支出</t>
  </si>
  <si>
    <t>20826</t>
  </si>
  <si>
    <t xml:space="preserve">    财政对基本养老保险基金的补助</t>
  </si>
  <si>
    <t>2082602</t>
  </si>
  <si>
    <t xml:space="preserve">      财政对城乡居民基本养老保险基金的补助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</si>
  <si>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</si>
  <si>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</si>
  <si>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</si>
  <si>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</si>
  <si>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 xml:space="preserve">  卫生健康支出</t>
  </si>
  <si>
    <t>21003</t>
  </si>
  <si>
    <t xml:space="preserve">    基层医疗卫生机构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</si>
  <si>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</si>
  <si>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</si>
  <si>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</si>
  <si>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</si>
  <si>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</si>
  <si>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</si>
  <si>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2100408</t>
  </si>
  <si>
    <t xml:space="preserve">      基本公共卫生服务</t>
  </si>
  <si>
    <t>2100409</t>
  </si>
  <si>
    <t xml:space="preserve">      重大公共卫生专项</t>
  </si>
  <si>
    <t>21006</t>
  </si>
  <si>
    <t xml:space="preserve">    中医药</t>
  </si>
  <si>
    <t>2100601</t>
  </si>
  <si>
    <t xml:space="preserve">      中医(民族医)药专项</t>
  </si>
  <si>
    <t xml:space="preserve">    计划生育事务</t>
  </si>
  <si>
    <t xml:space="preserve">      计划生育服务</t>
  </si>
  <si>
    <t>2100799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</si>
  <si>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</si>
  <si>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</si>
  <si>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</si>
  <si>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</si>
  <si>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</si>
  <si>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21013</t>
  </si>
  <si>
    <t xml:space="preserve">    医疗救助</t>
  </si>
  <si>
    <t>2101301</t>
  </si>
  <si>
    <t xml:space="preserve">      城乡医疗救助</t>
  </si>
  <si>
    <t>21014</t>
  </si>
  <si>
    <t xml:space="preserve">    优抚对象医疗</t>
  </si>
  <si>
    <t>2101401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</si>
  <si>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</si>
  <si>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</si>
  <si>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</si>
  <si>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>211</t>
  </si>
  <si>
    <t xml:space="preserve">  节能环保支出</t>
  </si>
  <si>
    <t>21103</t>
  </si>
  <si>
    <t xml:space="preserve">    污染防治</t>
  </si>
  <si>
    <t>2110301</t>
  </si>
  <si>
    <t xml:space="preserve">      大气</t>
  </si>
  <si>
    <t>2110399</t>
  </si>
  <si>
    <t xml:space="preserve">      其他污染防治支出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</si>
  <si>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</si>
  <si>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</si>
  <si>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</si>
  <si>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</si>
  <si>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</si>
  <si>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</si>
  <si>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</si>
  <si>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</si>
  <si>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</si>
  <si>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</si>
  <si>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</si>
  <si>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>2130121</t>
  </si>
  <si>
    <t xml:space="preserve">      农业结构调整补贴</t>
  </si>
  <si>
    <t>2130124</t>
  </si>
  <si>
    <t xml:space="preserve">      农业组织化与产业化经营</t>
  </si>
  <si>
    <t xml:space="preserve">      农村公益事业</t>
  </si>
  <si>
    <t xml:space="preserve">      其他农业支出</t>
  </si>
  <si>
    <t xml:space="preserve">    林业</t>
  </si>
  <si>
    <t xml:space="preserve">      森林培育</t>
  </si>
  <si>
    <t xml:space="preserve">    水利</t>
  </si>
  <si>
    <t>2130305</t>
  </si>
  <si>
    <t xml:space="preserve">      水利工程建设</t>
  </si>
  <si>
    <t xml:space="preserve">      水利技术推广</t>
  </si>
  <si>
    <t xml:space="preserve">      其他水利支出</t>
  </si>
  <si>
    <t>21305</t>
  </si>
  <si>
    <t xml:space="preserve">    扶贫</t>
  </si>
  <si>
    <t>21306</t>
  </si>
  <si>
    <t xml:space="preserve">    农业综合开发</t>
  </si>
  <si>
    <t>2130602</t>
  </si>
  <si>
    <t xml:space="preserve">      土地治理</t>
  </si>
  <si>
    <t xml:space="preserve">    农村综合改革</t>
  </si>
  <si>
    <t xml:space="preserve">      对村民委员会和村党支部的补助</t>
  </si>
  <si>
    <t>2140206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</si>
  <si>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</si>
  <si>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</si>
  <si>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</si>
  <si>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</si>
  <si>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</si>
  <si>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</si>
  <si>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合     计</t>
  </si>
  <si>
    <t>经济分类科目</t>
  </si>
  <si>
    <t>人员支出</t>
  </si>
  <si>
    <t>公用支出</t>
  </si>
  <si>
    <t>机关工资福利支出</t>
  </si>
  <si>
    <t>机关商品和服务支出</t>
  </si>
  <si>
    <t>对事业单位经常性补助</t>
  </si>
  <si>
    <t>对个人和家庭补助支出</t>
  </si>
  <si>
    <t>政府性基金财政拨款预算数</t>
  </si>
  <si>
    <t>机关资本性支出（一）</t>
  </si>
  <si>
    <t xml:space="preserve">      国有土地使用权出让收入及对应专项债务收入安排的支出</t>
  </si>
  <si>
    <t xml:space="preserve">      农村基础设施建设支出</t>
  </si>
  <si>
    <t>项目</t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</si>
  <si>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</si>
  <si>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</si>
  <si>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</si>
  <si>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</si>
  <si>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</si>
  <si>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t>大兴区庞各庄镇人民政府部门2020年收支预算总表</t>
    <phoneticPr fontId="30" type="noConversion"/>
  </si>
  <si>
    <t>大兴区庞各庄镇人民政府部门2020年收入预算表</t>
    <phoneticPr fontId="30" type="noConversion"/>
  </si>
  <si>
    <t>大兴区庞各庄镇人民政府部门2020年支出预算表</t>
    <phoneticPr fontId="30" type="noConversion"/>
  </si>
  <si>
    <t>大兴区庞各庄镇人民政府部门2020年财政拨款收支预算表</t>
    <phoneticPr fontId="30" type="noConversion"/>
  </si>
  <si>
    <t>大兴区庞各庄镇人民政府部门2020年一般公共预算财政拨款支出预算表</t>
    <phoneticPr fontId="30" type="noConversion"/>
  </si>
  <si>
    <t>2019年执行数</t>
    <phoneticPr fontId="30" type="noConversion"/>
  </si>
  <si>
    <t>2020年年初预算数</t>
    <phoneticPr fontId="30" type="noConversion"/>
  </si>
  <si>
    <t>2020年基本支出</t>
    <phoneticPr fontId="30" type="noConversion"/>
  </si>
  <si>
    <t>大兴区庞各庄镇人民政府部门2020年一般公共预算财政拨款基本支出预算表</t>
    <phoneticPr fontId="30" type="noConversion"/>
  </si>
  <si>
    <t>大兴区庞各庄镇人民政府部门2020年政府性基金预算财政拨款支出预算表</t>
    <phoneticPr fontId="30" type="noConversion"/>
  </si>
  <si>
    <t xml:space="preserve">大兴区庞各庄镇人民政府部门2020年一般公共预算“三公经费”
财政拨款支出预算表
</t>
    <phoneticPr fontId="30" type="noConversion"/>
  </si>
  <si>
    <t>单位:万元</t>
  </si>
  <si>
    <t>总计</t>
  </si>
  <si>
    <t>财政性资金</t>
  </si>
  <si>
    <t>非财政性资金</t>
  </si>
  <si>
    <t>一般公共预算</t>
  </si>
  <si>
    <t>政府性基金预算</t>
  </si>
  <si>
    <t>其他资金</t>
  </si>
  <si>
    <t>货物</t>
  </si>
  <si>
    <t>工程</t>
  </si>
  <si>
    <t>服务</t>
  </si>
  <si>
    <t>大兴区庞各庄镇人民政府部门政府采购预算明细表</t>
    <phoneticPr fontId="39" type="noConversion"/>
  </si>
  <si>
    <r>
      <t>（</t>
    </r>
    <r>
      <rPr>
        <sz val="10"/>
        <color theme="1"/>
        <rFont val="Times New Roman"/>
        <family val="1"/>
      </rPr>
      <t xml:space="preserve">      </t>
    </r>
    <r>
      <rPr>
        <sz val="10"/>
        <color theme="1"/>
        <rFont val="宋体"/>
        <family val="3"/>
        <charset val="134"/>
      </rPr>
      <t>年度）</t>
    </r>
  </si>
  <si>
    <t>项目名称</t>
  </si>
  <si>
    <t>申请数合计（万元）</t>
  </si>
  <si>
    <t>项目绩效目标</t>
  </si>
  <si>
    <t>绩效指标</t>
  </si>
  <si>
    <t>一级指标</t>
  </si>
  <si>
    <t>二级指标</t>
  </si>
  <si>
    <t>具体指标（指标内容、指标值）</t>
  </si>
  <si>
    <t>产出指标</t>
  </si>
  <si>
    <t>产出数量指标</t>
  </si>
  <si>
    <t>产出质量指标</t>
  </si>
  <si>
    <t>产出进度指标</t>
  </si>
  <si>
    <t>产出成本指标</t>
  </si>
  <si>
    <t>其他产出指标</t>
  </si>
  <si>
    <t>效果指标</t>
  </si>
  <si>
    <t>经济效益指标</t>
  </si>
  <si>
    <t>社会效益指标</t>
  </si>
  <si>
    <t>环境效益指标</t>
  </si>
  <si>
    <t>可持续影响</t>
  </si>
  <si>
    <t>指标</t>
  </si>
  <si>
    <t>服务对象满意度指标</t>
  </si>
  <si>
    <t>其他效益指标</t>
  </si>
  <si>
    <t>其他说明的问题</t>
  </si>
  <si>
    <t>注：重点项目预算的绩效目标的公开工作逐步开展，此表由部分相关部门填报。</t>
    <phoneticPr fontId="39" type="noConversion"/>
  </si>
  <si>
    <t>项目支出绩效目标申报表</t>
    <phoneticPr fontId="39" type="noConversion"/>
  </si>
  <si>
    <t>二、公共安全支出</t>
    <phoneticPr fontId="30" type="noConversion"/>
  </si>
  <si>
    <t>三、教育支出</t>
    <phoneticPr fontId="30" type="noConversion"/>
  </si>
  <si>
    <t>四、文化旅游体育与传媒支出</t>
    <phoneticPr fontId="30" type="noConversion"/>
  </si>
  <si>
    <t>五、社会保障和就业支出</t>
    <phoneticPr fontId="30" type="noConversion"/>
  </si>
  <si>
    <t>六、卫生健康支出</t>
    <phoneticPr fontId="30" type="noConversion"/>
  </si>
  <si>
    <t>七、节能环保支出</t>
    <phoneticPr fontId="30" type="noConversion"/>
  </si>
  <si>
    <t>八、城乡社区支出</t>
    <phoneticPr fontId="30" type="noConversion"/>
  </si>
  <si>
    <t>九、农林水支出</t>
    <phoneticPr fontId="30" type="noConversion"/>
  </si>
  <si>
    <t>十、灾害防治及应急管理支出</t>
    <phoneticPr fontId="30" type="noConversion"/>
  </si>
  <si>
    <t xml:space="preserve">    群众团体事务</t>
    <phoneticPr fontId="30" type="noConversion"/>
  </si>
  <si>
    <t xml:space="preserve">      其他群众团体事务支出</t>
    <phoneticPr fontId="30" type="noConversion"/>
  </si>
  <si>
    <t xml:space="preserve">  其他教育费附加安排的支出</t>
    <phoneticPr fontId="30" type="noConversion"/>
  </si>
  <si>
    <t xml:space="preserve"> 教育费附加安排的支出</t>
    <phoneticPr fontId="30" type="noConversion"/>
  </si>
  <si>
    <t xml:space="preserve">      文化活动</t>
    <phoneticPr fontId="30" type="noConversion"/>
  </si>
  <si>
    <t xml:space="preserve">      旅游宣传</t>
    <phoneticPr fontId="30" type="noConversion"/>
  </si>
  <si>
    <t xml:space="preserve">      其他扶贫支出</t>
    <phoneticPr fontId="30" type="noConversion"/>
  </si>
  <si>
    <t>灾害防治及应急管理支出</t>
    <phoneticPr fontId="30" type="noConversion"/>
  </si>
  <si>
    <t xml:space="preserve">    消防事务</t>
    <phoneticPr fontId="30" type="noConversion"/>
  </si>
  <si>
    <t xml:space="preserve">     其他消防事务支出</t>
    <phoneticPr fontId="30" type="noConversion"/>
  </si>
  <si>
    <t xml:space="preserve">      其他公共卫生支出</t>
    <phoneticPr fontId="30" type="noConversion"/>
  </si>
  <si>
    <t>一般公共服务支出</t>
    <phoneticPr fontId="30" type="noConversion"/>
  </si>
  <si>
    <t>公共安全支出</t>
    <phoneticPr fontId="30" type="noConversion"/>
  </si>
  <si>
    <t>教育支出</t>
    <phoneticPr fontId="30" type="noConversion"/>
  </si>
  <si>
    <t>文化旅游体育与传媒支出</t>
    <phoneticPr fontId="30" type="noConversion"/>
  </si>
  <si>
    <t>社会保障和就业支出</t>
    <phoneticPr fontId="30" type="noConversion"/>
  </si>
  <si>
    <t>卫生健康支出</t>
    <phoneticPr fontId="30" type="noConversion"/>
  </si>
  <si>
    <t>节能环保支出</t>
    <phoneticPr fontId="30" type="noConversion"/>
  </si>
  <si>
    <t>城乡社区支出</t>
    <phoneticPr fontId="30" type="noConversion"/>
  </si>
  <si>
    <t>农林水支出</t>
    <phoneticPr fontId="30" type="noConversion"/>
  </si>
  <si>
    <t>灾害防治及应急管理支出</t>
    <phoneticPr fontId="30" type="noConversion"/>
  </si>
  <si>
    <t>2019年初预算数</t>
    <phoneticPr fontId="30" type="noConversion"/>
  </si>
  <si>
    <t>2019年预算执行数</t>
    <phoneticPr fontId="30" type="noConversion"/>
  </si>
  <si>
    <t>2020年预算数</t>
    <phoneticPr fontId="30" type="noConversion"/>
  </si>
  <si>
    <t>专用材料费</t>
    <phoneticPr fontId="30" type="noConversion"/>
  </si>
  <si>
    <t>2020年预算数比上年执行数</t>
    <phoneticPr fontId="30" type="noConversion"/>
  </si>
  <si>
    <t>邮电费</t>
    <phoneticPr fontId="30" type="noConversion"/>
  </si>
  <si>
    <t>专用材料费</t>
    <phoneticPr fontId="30" type="noConversion"/>
  </si>
  <si>
    <t>其他商品和服务支出</t>
    <phoneticPr fontId="30" type="noConversion"/>
  </si>
  <si>
    <t xml:space="preserve">    基层政权和社区建设</t>
    <phoneticPr fontId="30" type="noConversion"/>
  </si>
  <si>
    <t>其他对个人和家庭补助</t>
    <phoneticPr fontId="30" type="noConversion"/>
  </si>
  <si>
    <t xml:space="preserve">   群众团体事务</t>
    <phoneticPr fontId="30" type="noConversion"/>
  </si>
  <si>
    <t xml:space="preserve">     其他群众团体事务支出</t>
    <phoneticPr fontId="30" type="noConversion"/>
  </si>
  <si>
    <t xml:space="preserve">      文化活动</t>
    <phoneticPr fontId="30" type="noConversion"/>
  </si>
  <si>
    <t xml:space="preserve">      旅游宣传</t>
    <phoneticPr fontId="30" type="noConversion"/>
  </si>
  <si>
    <t xml:space="preserve">      其他公共卫生支出</t>
    <phoneticPr fontId="30" type="noConversion"/>
  </si>
  <si>
    <t xml:space="preserve">      其他扶贫支出</t>
    <phoneticPr fontId="30" type="noConversion"/>
  </si>
  <si>
    <t>灾害防治及应急管理支出</t>
    <phoneticPr fontId="30" type="noConversion"/>
  </si>
  <si>
    <t xml:space="preserve">    消防事务</t>
    <phoneticPr fontId="30" type="noConversion"/>
  </si>
  <si>
    <t xml:space="preserve">      其他消防支出</t>
    <phoneticPr fontId="30" type="noConversion"/>
  </si>
  <si>
    <t>截止到2019年12月31日                                     单位：万元</t>
    <phoneticPr fontId="30" type="noConversion"/>
  </si>
  <si>
    <t xml:space="preserve">    行政运行</t>
    <phoneticPr fontId="30" type="noConversion"/>
  </si>
  <si>
    <t>群众团体事务</t>
    <phoneticPr fontId="30" type="noConversion"/>
  </si>
  <si>
    <t>其他群众团体事务支出</t>
    <phoneticPr fontId="30" type="noConversion"/>
  </si>
  <si>
    <t>其他商品和服务支出</t>
    <phoneticPr fontId="30" type="noConversion"/>
  </si>
  <si>
    <t>委托业务费</t>
    <phoneticPr fontId="30" type="noConversion"/>
  </si>
  <si>
    <t>其他商品和服务支出</t>
    <phoneticPr fontId="30" type="noConversion"/>
  </si>
  <si>
    <t>公共安全支出</t>
    <phoneticPr fontId="30" type="noConversion"/>
  </si>
  <si>
    <t>司法</t>
    <phoneticPr fontId="30" type="noConversion"/>
  </si>
  <si>
    <t>基层司法业务</t>
    <phoneticPr fontId="30" type="noConversion"/>
  </si>
  <si>
    <t>专业设备购置</t>
    <phoneticPr fontId="30" type="noConversion"/>
  </si>
  <si>
    <t>培训费</t>
    <phoneticPr fontId="30" type="noConversion"/>
  </si>
  <si>
    <t>专用材料费</t>
    <phoneticPr fontId="30" type="noConversion"/>
  </si>
  <si>
    <t>劳务费</t>
    <phoneticPr fontId="30" type="noConversion"/>
  </si>
  <si>
    <t>办公费</t>
    <phoneticPr fontId="30" type="noConversion"/>
  </si>
  <si>
    <t>办公费</t>
    <phoneticPr fontId="30" type="noConversion"/>
  </si>
  <si>
    <t>培训费</t>
    <phoneticPr fontId="30" type="noConversion"/>
  </si>
  <si>
    <t>办公设备购置</t>
    <phoneticPr fontId="30" type="noConversion"/>
  </si>
  <si>
    <t>教育费附加安排的支出</t>
    <phoneticPr fontId="30" type="noConversion"/>
  </si>
  <si>
    <t>其他教育费附加安排的支出</t>
    <phoneticPr fontId="30" type="noConversion"/>
  </si>
  <si>
    <t>商品和服务支出</t>
    <phoneticPr fontId="30" type="noConversion"/>
  </si>
  <si>
    <t>商品和服务支出</t>
    <phoneticPr fontId="30" type="noConversion"/>
  </si>
  <si>
    <t>维修（护）费</t>
    <phoneticPr fontId="30" type="noConversion"/>
  </si>
  <si>
    <t>大型修缮</t>
    <phoneticPr fontId="30" type="noConversion"/>
  </si>
  <si>
    <t>资本性支出</t>
    <phoneticPr fontId="30" type="noConversion"/>
  </si>
  <si>
    <t>资本性支出</t>
    <phoneticPr fontId="30" type="noConversion"/>
  </si>
  <si>
    <t>其他教育支出</t>
    <phoneticPr fontId="30" type="noConversion"/>
  </si>
  <si>
    <t>其他教育支出</t>
    <phoneticPr fontId="30" type="noConversion"/>
  </si>
  <si>
    <t>社会福利和救助</t>
    <phoneticPr fontId="30" type="noConversion"/>
  </si>
  <si>
    <t>生活补助</t>
    <phoneticPr fontId="30" type="noConversion"/>
  </si>
  <si>
    <t>文化活动</t>
    <phoneticPr fontId="30" type="noConversion"/>
  </si>
  <si>
    <t>其他商品和服务支出</t>
    <phoneticPr fontId="30" type="noConversion"/>
  </si>
  <si>
    <t>旅游宣传</t>
    <phoneticPr fontId="30" type="noConversion"/>
  </si>
  <si>
    <t>其他资本性支出</t>
    <phoneticPr fontId="30" type="noConversion"/>
  </si>
  <si>
    <t>其他资本性支出</t>
    <phoneticPr fontId="30" type="noConversion"/>
  </si>
  <si>
    <t>委托业务费</t>
    <phoneticPr fontId="30" type="noConversion"/>
  </si>
  <si>
    <t>劳务费</t>
    <phoneticPr fontId="30" type="noConversion"/>
  </si>
  <si>
    <t>离退休人员管理机构</t>
    <phoneticPr fontId="30" type="noConversion"/>
  </si>
  <si>
    <t>其他对个人和家庭的补助</t>
    <phoneticPr fontId="30" type="noConversion"/>
  </si>
  <si>
    <t>劳务费</t>
    <phoneticPr fontId="30" type="noConversion"/>
  </si>
  <si>
    <t>专用设备购置</t>
    <phoneticPr fontId="30" type="noConversion"/>
  </si>
  <si>
    <t>绩效工资</t>
    <phoneticPr fontId="30" type="noConversion"/>
  </si>
  <si>
    <t>工资奖金津补贴</t>
    <phoneticPr fontId="30" type="noConversion"/>
  </si>
  <si>
    <t>公共卫生</t>
    <phoneticPr fontId="30" type="noConversion"/>
  </si>
  <si>
    <t>基本公共卫生服务</t>
    <phoneticPr fontId="30" type="noConversion"/>
  </si>
  <si>
    <t>其他公共卫生支出</t>
    <phoneticPr fontId="30" type="noConversion"/>
  </si>
  <si>
    <t>节能环保支出</t>
    <phoneticPr fontId="30" type="noConversion"/>
  </si>
  <si>
    <t>污染防治</t>
    <phoneticPr fontId="30" type="noConversion"/>
  </si>
  <si>
    <t>大气</t>
    <phoneticPr fontId="30" type="noConversion"/>
  </si>
  <si>
    <t>其他污染防治支出</t>
    <phoneticPr fontId="30" type="noConversion"/>
  </si>
  <si>
    <t>其他资本性支出</t>
    <phoneticPr fontId="30" type="noConversion"/>
  </si>
  <si>
    <t>基础设施建设</t>
    <phoneticPr fontId="30" type="noConversion"/>
  </si>
  <si>
    <t>咨询费</t>
    <phoneticPr fontId="30" type="noConversion"/>
  </si>
  <si>
    <t>个人农业生产补贴</t>
    <phoneticPr fontId="30" type="noConversion"/>
  </si>
  <si>
    <t>专用材料购置费</t>
    <phoneticPr fontId="30" type="noConversion"/>
  </si>
  <si>
    <t>专用材料费</t>
    <phoneticPr fontId="30" type="noConversion"/>
  </si>
  <si>
    <t>劳务费</t>
    <phoneticPr fontId="30" type="noConversion"/>
  </si>
  <si>
    <t>扶贫</t>
    <phoneticPr fontId="30" type="noConversion"/>
  </si>
  <si>
    <t>其他扶贫支出</t>
    <phoneticPr fontId="30" type="noConversion"/>
  </si>
  <si>
    <t>2010508</t>
  </si>
  <si>
    <t xml:space="preserve">      统计抽样调查</t>
    <phoneticPr fontId="30" type="noConversion"/>
  </si>
  <si>
    <t xml:space="preserve">      其他共产党事务支出</t>
    <phoneticPr fontId="30" type="noConversion"/>
  </si>
  <si>
    <t>540.22</t>
  </si>
  <si>
    <t>315.24</t>
  </si>
  <si>
    <t xml:space="preserve">     文物</t>
    <phoneticPr fontId="30" type="noConversion"/>
  </si>
  <si>
    <t xml:space="preserve">       文物保护</t>
    <phoneticPr fontId="30" type="noConversion"/>
  </si>
  <si>
    <t>305.55</t>
  </si>
  <si>
    <t>5</t>
  </si>
  <si>
    <t>181.67</t>
  </si>
  <si>
    <t>1,246.61</t>
  </si>
  <si>
    <t>543.42</t>
  </si>
  <si>
    <t>18.08</t>
  </si>
  <si>
    <t>127.41</t>
  </si>
  <si>
    <t>50.28</t>
  </si>
  <si>
    <t xml:space="preserve">      死亡抚恤</t>
    <phoneticPr fontId="30" type="noConversion"/>
  </si>
  <si>
    <t>12.6</t>
  </si>
  <si>
    <t>23.5</t>
  </si>
  <si>
    <t>195.88</t>
  </si>
  <si>
    <t>40.7</t>
  </si>
  <si>
    <t xml:space="preserve">    抚恤</t>
    <phoneticPr fontId="30" type="noConversion"/>
  </si>
  <si>
    <t>2080902</t>
  </si>
  <si>
    <t xml:space="preserve">      军队移交政府的离退休人员安置</t>
    <phoneticPr fontId="30" type="noConversion"/>
  </si>
  <si>
    <t xml:space="preserve">    老年福利</t>
    <phoneticPr fontId="30" type="noConversion"/>
  </si>
  <si>
    <t xml:space="preserve">    社会福利</t>
    <phoneticPr fontId="30" type="noConversion"/>
  </si>
  <si>
    <t>205.28</t>
  </si>
  <si>
    <t>1,004.34</t>
  </si>
  <si>
    <t>176.17</t>
  </si>
  <si>
    <t>其他优抚对象医疗支出</t>
    <phoneticPr fontId="30" type="noConversion"/>
  </si>
  <si>
    <t xml:space="preserve">    统计监测与信息服务</t>
    <phoneticPr fontId="30" type="noConversion"/>
  </si>
  <si>
    <t>2130122</t>
  </si>
  <si>
    <t xml:space="preserve">       农业生产支持补贴</t>
    <phoneticPr fontId="30" type="noConversion"/>
  </si>
  <si>
    <t>965.29</t>
  </si>
  <si>
    <t>28.89</t>
  </si>
  <si>
    <t>93.42</t>
  </si>
  <si>
    <t>9.72</t>
  </si>
  <si>
    <t>1,264.5</t>
  </si>
  <si>
    <t xml:space="preserve">     产业化管理</t>
    <phoneticPr fontId="30" type="noConversion"/>
  </si>
  <si>
    <t>211.45</t>
  </si>
  <si>
    <t>542.3</t>
  </si>
  <si>
    <t xml:space="preserve">     其他农村综合改革支出</t>
    <phoneticPr fontId="30" type="noConversion"/>
  </si>
  <si>
    <t xml:space="preserve">      其他农林水支出(项)</t>
    <phoneticPr fontId="30" type="noConversion"/>
  </si>
  <si>
    <t>221</t>
  </si>
  <si>
    <t xml:space="preserve">  住房保障支出</t>
  </si>
  <si>
    <t>22101</t>
  </si>
  <si>
    <t xml:space="preserve">    保障性安居工程支出</t>
  </si>
  <si>
    <t>2210105</t>
  </si>
  <si>
    <t xml:space="preserve">      农村危房改造</t>
  </si>
  <si>
    <t>22102</t>
  </si>
  <si>
    <t xml:space="preserve">    住房改革支出</t>
  </si>
  <si>
    <t>2210203</t>
  </si>
  <si>
    <t xml:space="preserve">      购房补贴</t>
  </si>
  <si>
    <t xml:space="preserve">   能源节约利用</t>
    <phoneticPr fontId="30" type="noConversion"/>
  </si>
  <si>
    <r>
      <t xml:space="preserve"> 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能源节约利用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</si>
</sst>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#,##0.00_ "/>
    <numFmt numFmtId="179" formatCode="0.000"/>
    <numFmt numFmtId="180" formatCode="0.00_);[Red]\(0.00\)"/>
  </numFmts>
  <fonts count="53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8"/>
      <color rgb="FF000000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6"/>
      <color rgb="FF000000"/>
      <name val="黑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6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color indexed="72"/>
      <name val="Serif"/>
      <family val="2"/>
    </font>
    <font>
      <b/>
      <sz val="9"/>
      <color indexed="72"/>
      <name val="Serif"/>
      <family val="2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4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9" fontId="12" fillId="0" borderId="0" xfId="0" applyNumberFormat="1" applyFont="1" applyBorder="1" applyAlignment="1">
      <alignment horizontal="right" wrapText="1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/>
    </xf>
    <xf numFmtId="9" fontId="8" fillId="5" borderId="1" xfId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0" fontId="23" fillId="0" borderId="0" xfId="0" applyFont="1">
      <alignment vertical="center"/>
    </xf>
    <xf numFmtId="0" fontId="24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1" fillId="0" borderId="0" xfId="0" applyFont="1">
      <alignment vertical="center"/>
    </xf>
    <xf numFmtId="0" fontId="0" fillId="5" borderId="0" xfId="0" applyFill="1">
      <alignment vertical="center"/>
    </xf>
    <xf numFmtId="0" fontId="25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5" xfId="0" applyFont="1" applyFill="1" applyBorder="1" applyAlignment="1">
      <alignment horizontal="center" vertical="top" wrapText="1"/>
    </xf>
    <xf numFmtId="4" fontId="0" fillId="5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78" fontId="24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23" fillId="0" borderId="0" xfId="0" applyNumberFormat="1" applyFont="1">
      <alignment vertical="center"/>
    </xf>
    <xf numFmtId="0" fontId="23" fillId="5" borderId="0" xfId="0" applyFont="1" applyFill="1">
      <alignment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76" fontId="24" fillId="0" borderId="1" xfId="0" applyNumberFormat="1" applyFont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2" fillId="5" borderId="1" xfId="0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176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24" fillId="5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5" borderId="1" xfId="0" applyFont="1" applyFill="1" applyBorder="1">
      <alignment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176" fontId="22" fillId="5" borderId="1" xfId="0" applyNumberFormat="1" applyFont="1" applyFill="1" applyBorder="1" applyAlignment="1">
      <alignment horizontal="right" vertical="center" wrapText="1"/>
    </xf>
    <xf numFmtId="176" fontId="24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right" wrapText="1"/>
    </xf>
    <xf numFmtId="0" fontId="24" fillId="0" borderId="1" xfId="0" applyFont="1" applyBorder="1" applyAlignment="1">
      <alignment horizontal="left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22" fillId="5" borderId="1" xfId="0" applyNumberFormat="1" applyFont="1" applyFill="1" applyBorder="1" applyAlignment="1">
      <alignment horizontal="right" wrapText="1"/>
    </xf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right" wrapText="1"/>
    </xf>
    <xf numFmtId="0" fontId="33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/>
    </xf>
    <xf numFmtId="0" fontId="35" fillId="4" borderId="26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41" fillId="4" borderId="26" xfId="0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justify" vertical="center" wrapText="1"/>
    </xf>
    <xf numFmtId="0" fontId="4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176" fontId="22" fillId="0" borderId="26" xfId="0" applyNumberFormat="1" applyFont="1" applyBorder="1" applyAlignment="1">
      <alignment horizontal="right" vertical="center" wrapText="1"/>
    </xf>
    <xf numFmtId="176" fontId="22" fillId="5" borderId="26" xfId="0" applyNumberFormat="1" applyFont="1" applyFill="1" applyBorder="1" applyAlignment="1">
      <alignment horizontal="right" wrapText="1"/>
    </xf>
    <xf numFmtId="0" fontId="8" fillId="5" borderId="26" xfId="0" applyFont="1" applyFill="1" applyBorder="1" applyAlignment="1">
      <alignment horizontal="left" vertical="center" wrapText="1"/>
    </xf>
    <xf numFmtId="176" fontId="22" fillId="5" borderId="26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>
      <alignment vertical="center"/>
    </xf>
    <xf numFmtId="0" fontId="11" fillId="5" borderId="0" xfId="0" applyFont="1" applyFill="1">
      <alignment vertical="center"/>
    </xf>
    <xf numFmtId="0" fontId="18" fillId="5" borderId="1" xfId="0" applyFont="1" applyFill="1" applyBorder="1" applyAlignment="1">
      <alignment vertical="center" wrapText="1"/>
    </xf>
    <xf numFmtId="4" fontId="8" fillId="5" borderId="26" xfId="0" applyNumberFormat="1" applyFont="1" applyFill="1" applyBorder="1" applyAlignment="1">
      <alignment horizontal="right" vertical="center"/>
    </xf>
    <xf numFmtId="0" fontId="8" fillId="5" borderId="26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right"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0" fontId="22" fillId="5" borderId="26" xfId="0" applyFont="1" applyFill="1" applyBorder="1" applyAlignment="1">
      <alignment horizontal="right" vertical="top" wrapText="1"/>
    </xf>
    <xf numFmtId="0" fontId="22" fillId="0" borderId="26" xfId="0" applyFont="1" applyBorder="1" applyAlignment="1">
      <alignment horizontal="right" vertical="top" wrapText="1"/>
    </xf>
    <xf numFmtId="0" fontId="22" fillId="0" borderId="26" xfId="0" applyFont="1" applyBorder="1" applyAlignment="1">
      <alignment horizontal="right" wrapText="1"/>
    </xf>
    <xf numFmtId="0" fontId="18" fillId="5" borderId="26" xfId="0" applyFont="1" applyFill="1" applyBorder="1" applyAlignment="1">
      <alignment horizontal="left" vertical="center"/>
    </xf>
    <xf numFmtId="0" fontId="24" fillId="0" borderId="26" xfId="0" applyFont="1" applyBorder="1" applyAlignment="1">
      <alignment horizontal="right"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0" fontId="24" fillId="5" borderId="26" xfId="0" applyFont="1" applyFill="1" applyBorder="1" applyAlignment="1">
      <alignment horizontal="right" vertical="top" wrapText="1"/>
    </xf>
    <xf numFmtId="0" fontId="24" fillId="0" borderId="26" xfId="0" applyFont="1" applyBorder="1" applyAlignment="1">
      <alignment horizontal="right" vertical="top" wrapText="1"/>
    </xf>
    <xf numFmtId="0" fontId="24" fillId="0" borderId="26" xfId="0" applyFont="1" applyBorder="1" applyAlignment="1">
      <alignment horizontal="right" wrapText="1"/>
    </xf>
    <xf numFmtId="0" fontId="24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0" fontId="0" fillId="5" borderId="26" xfId="0" applyFont="1" applyFill="1" applyBorder="1">
      <alignment vertical="center"/>
    </xf>
    <xf numFmtId="0" fontId="0" fillId="0" borderId="26" xfId="0" applyFont="1" applyBorder="1">
      <alignment vertical="center"/>
    </xf>
    <xf numFmtId="0" fontId="11" fillId="0" borderId="26" xfId="0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0" fontId="11" fillId="5" borderId="26" xfId="0" applyFont="1" applyFill="1" applyBorder="1">
      <alignment vertical="center"/>
    </xf>
    <xf numFmtId="0" fontId="11" fillId="0" borderId="26" xfId="0" applyFont="1" applyBorder="1">
      <alignment vertical="center"/>
    </xf>
    <xf numFmtId="4" fontId="18" fillId="5" borderId="26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2" fontId="0" fillId="0" borderId="26" xfId="0" applyNumberFormat="1" applyBorder="1">
      <alignment vertical="center"/>
    </xf>
    <xf numFmtId="2" fontId="0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/>
    </xf>
    <xf numFmtId="9" fontId="18" fillId="5" borderId="1" xfId="1" applyFont="1" applyFill="1" applyBorder="1" applyAlignment="1">
      <alignment horizontal="right" vertical="center"/>
    </xf>
    <xf numFmtId="0" fontId="47" fillId="0" borderId="0" xfId="0" applyFont="1">
      <alignment vertical="center"/>
    </xf>
    <xf numFmtId="0" fontId="1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>
      <alignment horizontal="right" vertical="center"/>
    </xf>
    <xf numFmtId="0" fontId="18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4" fontId="0" fillId="5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4" fontId="0" fillId="5" borderId="6" xfId="0" applyNumberFormat="1" applyFont="1" applyFill="1" applyBorder="1" applyAlignment="1">
      <alignment horizontal="center" vertical="center"/>
    </xf>
    <xf numFmtId="4" fontId="8" fillId="5" borderId="4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179" fontId="8" fillId="5" borderId="1" xfId="0" applyNumberFormat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right" vertical="center"/>
    </xf>
    <xf numFmtId="0" fontId="8" fillId="5" borderId="26" xfId="0" applyNumberFormat="1" applyFont="1" applyFill="1" applyBorder="1" applyAlignment="1">
      <alignment horizontal="right" vertical="center"/>
    </xf>
    <xf numFmtId="0" fontId="18" fillId="5" borderId="26" xfId="0" applyFont="1" applyFill="1" applyBorder="1" applyAlignment="1">
      <alignment horizontal="left" vertical="center" wrapText="1"/>
    </xf>
    <xf numFmtId="0" fontId="18" fillId="5" borderId="26" xfId="0" applyNumberFormat="1" applyFont="1" applyFill="1" applyBorder="1" applyAlignment="1">
      <alignment horizontal="right" vertical="center"/>
    </xf>
    <xf numFmtId="179" fontId="18" fillId="5" borderId="1" xfId="0" applyNumberFormat="1" applyFont="1" applyFill="1" applyBorder="1" applyAlignment="1">
      <alignment horizontal="right" vertical="center"/>
    </xf>
    <xf numFmtId="2" fontId="18" fillId="5" borderId="1" xfId="0" applyNumberFormat="1" applyFont="1" applyFill="1" applyBorder="1" applyAlignment="1">
      <alignment horizontal="right" vertical="center"/>
    </xf>
    <xf numFmtId="2" fontId="8" fillId="5" borderId="26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4" fontId="11" fillId="5" borderId="26" xfId="0" applyNumberFormat="1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top" wrapText="1"/>
    </xf>
    <xf numFmtId="0" fontId="24" fillId="5" borderId="26" xfId="0" applyFont="1" applyFill="1" applyBorder="1" applyAlignment="1">
      <alignment horizontal="center" vertical="top" wrapText="1"/>
    </xf>
    <xf numFmtId="0" fontId="22" fillId="5" borderId="26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vertical="top" wrapText="1"/>
    </xf>
    <xf numFmtId="0" fontId="8" fillId="5" borderId="0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6" fillId="0" borderId="37" xfId="0" applyFont="1" applyBorder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 vertical="center" wrapText="1"/>
    </xf>
    <xf numFmtId="4" fontId="29" fillId="5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4" fontId="8" fillId="5" borderId="43" xfId="0" applyNumberFormat="1" applyFont="1" applyFill="1" applyBorder="1" applyAlignment="1">
      <alignment horizontal="right" vertical="center"/>
    </xf>
    <xf numFmtId="9" fontId="8" fillId="5" borderId="43" xfId="1" applyFont="1" applyFill="1" applyBorder="1" applyAlignment="1">
      <alignment horizontal="right" vertical="center"/>
    </xf>
    <xf numFmtId="0" fontId="49" fillId="9" borderId="8" xfId="0" applyFont="1" applyFill="1" applyBorder="1" applyAlignment="1">
      <alignment horizontal="right" vertical="center"/>
    </xf>
    <xf numFmtId="0" fontId="18" fillId="5" borderId="43" xfId="0" applyFont="1" applyFill="1" applyBorder="1" applyAlignment="1">
      <alignment horizontal="left" vertical="center"/>
    </xf>
    <xf numFmtId="0" fontId="50" fillId="9" borderId="8" xfId="0" applyFont="1" applyFill="1" applyBorder="1" applyAlignment="1">
      <alignment horizontal="right" vertical="center"/>
    </xf>
    <xf numFmtId="4" fontId="18" fillId="5" borderId="43" xfId="0" applyNumberFormat="1" applyFont="1" applyFill="1" applyBorder="1" applyAlignment="1">
      <alignment horizontal="right" vertical="center"/>
    </xf>
    <xf numFmtId="0" fontId="18" fillId="5" borderId="43" xfId="0" applyNumberFormat="1" applyFont="1" applyFill="1" applyBorder="1" applyAlignment="1">
      <alignment horizontal="right" vertical="center"/>
    </xf>
    <xf numFmtId="9" fontId="18" fillId="5" borderId="43" xfId="1" applyFont="1" applyFill="1" applyBorder="1" applyAlignment="1">
      <alignment horizontal="right" vertical="center"/>
    </xf>
    <xf numFmtId="0" fontId="18" fillId="5" borderId="43" xfId="0" applyFont="1" applyFill="1" applyBorder="1" applyAlignment="1">
      <alignment horizontal="left" vertical="center" wrapText="1"/>
    </xf>
    <xf numFmtId="49" fontId="8" fillId="5" borderId="43" xfId="0" applyNumberFormat="1" applyFont="1" applyFill="1" applyBorder="1" applyAlignment="1">
      <alignment horizontal="left" vertical="center"/>
    </xf>
    <xf numFmtId="49" fontId="8" fillId="5" borderId="43" xfId="0" applyNumberFormat="1" applyFont="1" applyFill="1" applyBorder="1" applyAlignment="1">
      <alignment horizontal="left" vertical="center" wrapText="1"/>
    </xf>
    <xf numFmtId="49" fontId="8" fillId="5" borderId="43" xfId="0" applyNumberFormat="1" applyFont="1" applyFill="1" applyBorder="1" applyAlignment="1">
      <alignment horizontal="right" vertical="center"/>
    </xf>
    <xf numFmtId="49" fontId="19" fillId="0" borderId="0" xfId="0" applyNumberFormat="1" applyFont="1">
      <alignment vertical="center"/>
    </xf>
    <xf numFmtId="180" fontId="18" fillId="5" borderId="1" xfId="0" applyNumberFormat="1" applyFont="1" applyFill="1" applyBorder="1" applyAlignment="1">
      <alignment horizontal="right" vertical="center"/>
    </xf>
    <xf numFmtId="0" fontId="51" fillId="5" borderId="8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2" fillId="3" borderId="1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top" wrapText="1"/>
    </xf>
    <xf numFmtId="0" fontId="22" fillId="5" borderId="21" xfId="0" applyFont="1" applyFill="1" applyBorder="1" applyAlignment="1">
      <alignment horizontal="center" vertical="top" wrapText="1"/>
    </xf>
    <xf numFmtId="0" fontId="22" fillId="5" borderId="23" xfId="0" applyFont="1" applyFill="1" applyBorder="1" applyAlignment="1">
      <alignment horizontal="center" vertical="top" wrapText="1"/>
    </xf>
    <xf numFmtId="0" fontId="22" fillId="5" borderId="29" xfId="0" applyFont="1" applyFill="1" applyBorder="1" applyAlignment="1">
      <alignment horizontal="center" vertical="top" wrapText="1"/>
    </xf>
    <xf numFmtId="0" fontId="22" fillId="5" borderId="30" xfId="0" applyFont="1" applyFill="1" applyBorder="1" applyAlignment="1">
      <alignment horizontal="center" vertical="top" wrapText="1"/>
    </xf>
    <xf numFmtId="0" fontId="22" fillId="5" borderId="31" xfId="0" applyFont="1" applyFill="1" applyBorder="1" applyAlignment="1">
      <alignment horizontal="center" vertical="top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right" wrapText="1"/>
    </xf>
    <xf numFmtId="0" fontId="35" fillId="4" borderId="26" xfId="0" applyFont="1" applyFill="1" applyBorder="1" applyAlignment="1">
      <alignment horizontal="center" vertical="center" wrapText="1"/>
    </xf>
    <xf numFmtId="0" fontId="36" fillId="4" borderId="26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4" borderId="26" xfId="0" applyFont="1" applyFill="1" applyBorder="1" applyAlignment="1">
      <alignment horizontal="center" vertical="center" wrapText="1"/>
    </xf>
    <xf numFmtId="0" fontId="52" fillId="0" borderId="43" xfId="0" applyFont="1" applyBorder="1" applyAlignment="1"/>
    <xf numFmtId="0" fontId="0" fillId="0" borderId="43" xfId="0" applyBorder="1" applyAlignment="1"/>
    <xf numFmtId="0" fontId="29" fillId="0" borderId="43" xfId="0" applyFont="1" applyBorder="1" applyAlignment="1"/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4" sqref="C14"/>
    </sheetView>
  </sheetViews>
  <sheetFormatPr defaultColWidth="9" defaultRowHeight="13.5"/>
  <cols>
    <col min="1" max="1" width="27.625" customWidth="1"/>
    <col min="2" max="2" width="17" customWidth="1"/>
    <col min="3" max="3" width="24.375" customWidth="1"/>
    <col min="4" max="4" width="17" customWidth="1"/>
  </cols>
  <sheetData>
    <row r="1" spans="1:5" ht="35.25" customHeight="1">
      <c r="A1" s="268" t="s">
        <v>509</v>
      </c>
      <c r="B1" s="268"/>
      <c r="C1" s="268"/>
      <c r="D1" s="268"/>
    </row>
    <row r="2" spans="1:5" ht="19.5" customHeight="1">
      <c r="D2" s="135" t="s">
        <v>0</v>
      </c>
      <c r="E2" s="136"/>
    </row>
    <row r="3" spans="1:5" ht="27" customHeight="1">
      <c r="A3" s="269" t="s">
        <v>1</v>
      </c>
      <c r="B3" s="269"/>
      <c r="C3" s="269" t="s">
        <v>2</v>
      </c>
      <c r="D3" s="269"/>
    </row>
    <row r="4" spans="1:5" ht="27" customHeight="1">
      <c r="A4" s="57" t="s">
        <v>3</v>
      </c>
      <c r="B4" s="57" t="s">
        <v>4</v>
      </c>
      <c r="C4" s="57" t="s">
        <v>5</v>
      </c>
      <c r="D4" s="57" t="s">
        <v>4</v>
      </c>
    </row>
    <row r="5" spans="1:5" ht="27" customHeight="1">
      <c r="A5" s="59" t="s">
        <v>6</v>
      </c>
      <c r="B5" s="118">
        <v>52703.29</v>
      </c>
      <c r="C5" s="59" t="s">
        <v>7</v>
      </c>
      <c r="D5" s="118">
        <v>6918.53</v>
      </c>
    </row>
    <row r="6" spans="1:5" ht="27" customHeight="1">
      <c r="A6" s="154"/>
      <c r="B6" s="155"/>
      <c r="C6" s="154" t="s">
        <v>556</v>
      </c>
      <c r="D6" s="155">
        <v>99</v>
      </c>
    </row>
    <row r="7" spans="1:5" ht="27" customHeight="1">
      <c r="A7" s="59" t="s">
        <v>8</v>
      </c>
      <c r="B7" s="118">
        <v>5133</v>
      </c>
      <c r="C7" s="59" t="s">
        <v>557</v>
      </c>
      <c r="D7" s="118">
        <v>13647.33</v>
      </c>
    </row>
    <row r="8" spans="1:5" ht="27" customHeight="1">
      <c r="A8" s="59" t="s">
        <v>9</v>
      </c>
      <c r="B8" s="137">
        <v>4349.8900000000003</v>
      </c>
      <c r="C8" s="138" t="s">
        <v>558</v>
      </c>
      <c r="D8" s="128">
        <v>1062.28</v>
      </c>
    </row>
    <row r="9" spans="1:5" ht="27" customHeight="1">
      <c r="A9" s="139" t="s">
        <v>10</v>
      </c>
      <c r="B9" s="137"/>
      <c r="C9" s="138" t="s">
        <v>559</v>
      </c>
      <c r="D9" s="128">
        <v>4614.21</v>
      </c>
    </row>
    <row r="10" spans="1:5" ht="27" customHeight="1">
      <c r="A10" s="59" t="s">
        <v>11</v>
      </c>
      <c r="B10" s="137"/>
      <c r="C10" s="49" t="s">
        <v>560</v>
      </c>
      <c r="D10" s="128">
        <v>9148.17</v>
      </c>
    </row>
    <row r="11" spans="1:5" ht="27" customHeight="1">
      <c r="A11" s="154"/>
      <c r="B11" s="156"/>
      <c r="C11" s="157" t="s">
        <v>561</v>
      </c>
      <c r="D11" s="158">
        <v>350</v>
      </c>
    </row>
    <row r="12" spans="1:5" ht="27" customHeight="1">
      <c r="A12" s="59" t="s">
        <v>12</v>
      </c>
      <c r="B12" s="140"/>
      <c r="C12" s="59" t="s">
        <v>562</v>
      </c>
      <c r="D12" s="118">
        <v>16761</v>
      </c>
    </row>
    <row r="13" spans="1:5" ht="27" customHeight="1">
      <c r="A13" s="59" t="s">
        <v>13</v>
      </c>
      <c r="B13" s="140"/>
      <c r="C13" s="59" t="s">
        <v>563</v>
      </c>
      <c r="D13" s="118">
        <v>9485.66</v>
      </c>
    </row>
    <row r="14" spans="1:5" ht="27" customHeight="1">
      <c r="A14" s="59" t="s">
        <v>14</v>
      </c>
      <c r="B14" s="140"/>
      <c r="C14" s="59" t="s">
        <v>564</v>
      </c>
      <c r="D14" s="140">
        <v>100</v>
      </c>
    </row>
    <row r="15" spans="1:5" ht="27" customHeight="1">
      <c r="A15" s="59"/>
      <c r="B15" s="140"/>
      <c r="C15" s="59"/>
      <c r="D15" s="140"/>
    </row>
    <row r="16" spans="1:5" ht="27" customHeight="1">
      <c r="A16" s="62" t="s">
        <v>15</v>
      </c>
      <c r="B16" s="114">
        <f>SUM(B5:B15)</f>
        <v>62186.18</v>
      </c>
      <c r="C16" s="62" t="s">
        <v>16</v>
      </c>
      <c r="D16" s="114">
        <f>SUM(D5:D15)</f>
        <v>62186.179999999993</v>
      </c>
    </row>
    <row r="17" spans="1:4" ht="27" customHeight="1">
      <c r="A17" s="59" t="s">
        <v>17</v>
      </c>
      <c r="B17" s="140"/>
      <c r="C17" s="59" t="s">
        <v>18</v>
      </c>
      <c r="D17" s="140"/>
    </row>
    <row r="18" spans="1:4" ht="27" customHeight="1">
      <c r="A18" s="59" t="s">
        <v>19</v>
      </c>
      <c r="B18" s="140"/>
      <c r="C18" s="59"/>
      <c r="D18" s="140"/>
    </row>
    <row r="19" spans="1:4" ht="27" customHeight="1">
      <c r="A19" s="59"/>
      <c r="B19" s="140"/>
      <c r="C19" s="59"/>
      <c r="D19" s="140"/>
    </row>
    <row r="20" spans="1:4" ht="27" customHeight="1">
      <c r="A20" s="62" t="s">
        <v>20</v>
      </c>
      <c r="B20" s="114">
        <f>SUM(B16:B18)</f>
        <v>62186.18</v>
      </c>
      <c r="C20" s="62" t="s">
        <v>21</v>
      </c>
      <c r="D20" s="114">
        <f>SUM(D16:D18)</f>
        <v>62186.179999999993</v>
      </c>
    </row>
  </sheetData>
  <mergeCells count="3">
    <mergeCell ref="A1:D1"/>
    <mergeCell ref="A3:B3"/>
    <mergeCell ref="C3:D3"/>
  </mergeCells>
  <phoneticPr fontId="30" type="noConversion"/>
  <pageMargins left="0.83888888888888902" right="0.69930555555555596" top="0.75" bottom="0.75" header="0.3" footer="0.3"/>
  <pageSetup paperSize="9" orientation="portrait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10" sqref="M10"/>
    </sheetView>
  </sheetViews>
  <sheetFormatPr defaultRowHeight="13.5"/>
  <cols>
    <col min="1" max="1" width="12.125" customWidth="1"/>
    <col min="2" max="2" width="15.375" customWidth="1"/>
    <col min="3" max="3" width="14.375" customWidth="1"/>
    <col min="6" max="6" width="14.375" customWidth="1"/>
  </cols>
  <sheetData>
    <row r="1" spans="1:6" ht="33.75" customHeight="1">
      <c r="A1" s="360" t="s">
        <v>555</v>
      </c>
      <c r="B1" s="360"/>
      <c r="C1" s="360"/>
      <c r="D1" s="360"/>
      <c r="E1" s="360"/>
      <c r="F1" s="360"/>
    </row>
    <row r="2" spans="1:6" ht="33.75" customHeight="1">
      <c r="A2" s="361" t="s">
        <v>531</v>
      </c>
      <c r="B2" s="361"/>
      <c r="C2" s="361"/>
      <c r="D2" s="361"/>
      <c r="E2" s="361"/>
      <c r="F2" s="361"/>
    </row>
    <row r="3" spans="1:6" ht="33.75" customHeight="1">
      <c r="A3" s="148" t="s">
        <v>532</v>
      </c>
      <c r="B3" s="362"/>
      <c r="C3" s="362"/>
      <c r="D3" s="362"/>
      <c r="E3" s="149" t="s">
        <v>533</v>
      </c>
      <c r="F3" s="148"/>
    </row>
    <row r="4" spans="1:6" ht="33.75" customHeight="1">
      <c r="A4" s="150" t="s">
        <v>534</v>
      </c>
      <c r="B4" s="357"/>
      <c r="C4" s="357"/>
      <c r="D4" s="357"/>
      <c r="E4" s="357"/>
      <c r="F4" s="357"/>
    </row>
    <row r="5" spans="1:6" ht="33.75" customHeight="1">
      <c r="A5" s="150" t="s">
        <v>535</v>
      </c>
      <c r="B5" s="150" t="s">
        <v>536</v>
      </c>
      <c r="C5" s="150" t="s">
        <v>537</v>
      </c>
      <c r="D5" s="359" t="s">
        <v>538</v>
      </c>
      <c r="E5" s="359"/>
      <c r="F5" s="359"/>
    </row>
    <row r="6" spans="1:6" ht="33.75" customHeight="1">
      <c r="A6" s="359"/>
      <c r="B6" s="151"/>
      <c r="C6" s="359" t="s">
        <v>540</v>
      </c>
      <c r="D6" s="357"/>
      <c r="E6" s="357"/>
      <c r="F6" s="357"/>
    </row>
    <row r="7" spans="1:6" ht="33.75" customHeight="1">
      <c r="A7" s="359"/>
      <c r="B7" s="150" t="s">
        <v>539</v>
      </c>
      <c r="C7" s="359"/>
      <c r="D7" s="357"/>
      <c r="E7" s="357"/>
      <c r="F7" s="357"/>
    </row>
    <row r="8" spans="1:6" ht="33.75" customHeight="1">
      <c r="A8" s="150"/>
      <c r="B8" s="150"/>
      <c r="C8" s="150" t="s">
        <v>541</v>
      </c>
      <c r="D8" s="357"/>
      <c r="E8" s="357"/>
      <c r="F8" s="357"/>
    </row>
    <row r="9" spans="1:6" ht="33.75" customHeight="1">
      <c r="A9" s="359"/>
      <c r="B9" s="359"/>
      <c r="C9" s="359" t="s">
        <v>542</v>
      </c>
      <c r="D9" s="357"/>
      <c r="E9" s="357"/>
      <c r="F9" s="357"/>
    </row>
    <row r="10" spans="1:6" ht="33.75" customHeight="1">
      <c r="A10" s="359"/>
      <c r="B10" s="359"/>
      <c r="C10" s="359"/>
      <c r="D10" s="357"/>
      <c r="E10" s="357"/>
      <c r="F10" s="357"/>
    </row>
    <row r="11" spans="1:6" ht="33.75" customHeight="1">
      <c r="A11" s="359"/>
      <c r="B11" s="359"/>
      <c r="C11" s="359"/>
      <c r="D11" s="357"/>
      <c r="E11" s="357"/>
      <c r="F11" s="357"/>
    </row>
    <row r="12" spans="1:6" ht="33.75" customHeight="1">
      <c r="A12" s="359"/>
      <c r="B12" s="359"/>
      <c r="C12" s="359"/>
      <c r="D12" s="357"/>
      <c r="E12" s="357"/>
      <c r="F12" s="357"/>
    </row>
    <row r="13" spans="1:6" ht="33.75" customHeight="1">
      <c r="A13" s="150"/>
      <c r="B13" s="150"/>
      <c r="C13" s="150" t="s">
        <v>543</v>
      </c>
      <c r="D13" s="357"/>
      <c r="E13" s="357"/>
      <c r="F13" s="357"/>
    </row>
    <row r="14" spans="1:6" ht="33.75" customHeight="1">
      <c r="A14" s="150"/>
      <c r="B14" s="150"/>
      <c r="C14" s="152" t="s">
        <v>544</v>
      </c>
      <c r="D14" s="358"/>
      <c r="E14" s="358"/>
      <c r="F14" s="358"/>
    </row>
    <row r="15" spans="1:6" ht="33.75" customHeight="1">
      <c r="A15" s="150"/>
      <c r="B15" s="150" t="s">
        <v>545</v>
      </c>
      <c r="C15" s="150" t="s">
        <v>546</v>
      </c>
      <c r="D15" s="354"/>
      <c r="E15" s="354"/>
      <c r="F15" s="354"/>
    </row>
    <row r="16" spans="1:6" ht="33.75" customHeight="1">
      <c r="A16" s="150"/>
      <c r="B16" s="150"/>
      <c r="C16" s="150" t="s">
        <v>547</v>
      </c>
      <c r="D16" s="354"/>
      <c r="E16" s="354"/>
      <c r="F16" s="354"/>
    </row>
    <row r="17" spans="1:6" ht="33.75" customHeight="1">
      <c r="A17" s="150"/>
      <c r="B17" s="150"/>
      <c r="C17" s="150" t="s">
        <v>548</v>
      </c>
      <c r="D17" s="354"/>
      <c r="E17" s="354"/>
      <c r="F17" s="354"/>
    </row>
    <row r="18" spans="1:6" ht="33.75" customHeight="1">
      <c r="A18" s="359"/>
      <c r="B18" s="359"/>
      <c r="C18" s="150" t="s">
        <v>549</v>
      </c>
      <c r="D18" s="354"/>
      <c r="E18" s="354"/>
      <c r="F18" s="354"/>
    </row>
    <row r="19" spans="1:6" ht="33.75" customHeight="1">
      <c r="A19" s="359"/>
      <c r="B19" s="359"/>
      <c r="C19" s="150" t="s">
        <v>550</v>
      </c>
      <c r="D19" s="354"/>
      <c r="E19" s="354"/>
      <c r="F19" s="354"/>
    </row>
    <row r="20" spans="1:6" ht="33.75" customHeight="1">
      <c r="A20" s="150"/>
      <c r="B20" s="150"/>
      <c r="C20" s="150" t="s">
        <v>551</v>
      </c>
      <c r="D20" s="354"/>
      <c r="E20" s="354"/>
      <c r="F20" s="354"/>
    </row>
    <row r="21" spans="1:6" ht="33.75" customHeight="1">
      <c r="A21" s="150"/>
      <c r="B21" s="150"/>
      <c r="C21" s="150" t="s">
        <v>552</v>
      </c>
      <c r="D21" s="354"/>
      <c r="E21" s="354"/>
      <c r="F21" s="354"/>
    </row>
    <row r="22" spans="1:6" ht="33.75" customHeight="1">
      <c r="A22" s="150" t="s">
        <v>553</v>
      </c>
      <c r="B22" s="355"/>
      <c r="C22" s="355"/>
      <c r="D22" s="355"/>
      <c r="E22" s="355"/>
      <c r="F22" s="355"/>
    </row>
    <row r="23" spans="1:6">
      <c r="A23" s="147"/>
      <c r="B23" s="147"/>
      <c r="C23" s="147"/>
      <c r="D23" s="147"/>
      <c r="E23" s="147"/>
      <c r="F23" s="147"/>
    </row>
    <row r="24" spans="1:6">
      <c r="A24" s="356" t="s">
        <v>554</v>
      </c>
      <c r="B24" s="356"/>
      <c r="C24" s="356"/>
      <c r="D24" s="356"/>
      <c r="E24" s="356"/>
      <c r="F24" s="356"/>
    </row>
  </sheetData>
  <mergeCells count="28">
    <mergeCell ref="A6:A7"/>
    <mergeCell ref="C6:C7"/>
    <mergeCell ref="D6:F7"/>
    <mergeCell ref="A1:F1"/>
    <mergeCell ref="A2:F2"/>
    <mergeCell ref="B3:D3"/>
    <mergeCell ref="B4:F4"/>
    <mergeCell ref="D5:F5"/>
    <mergeCell ref="D8:F8"/>
    <mergeCell ref="A9:A12"/>
    <mergeCell ref="B9:B12"/>
    <mergeCell ref="C9:C12"/>
    <mergeCell ref="D9:F9"/>
    <mergeCell ref="D10:F10"/>
    <mergeCell ref="D11:F11"/>
    <mergeCell ref="D12:F12"/>
    <mergeCell ref="D20:F20"/>
    <mergeCell ref="D21:F21"/>
    <mergeCell ref="B22:F22"/>
    <mergeCell ref="A24:F24"/>
    <mergeCell ref="D13:F13"/>
    <mergeCell ref="D14:F14"/>
    <mergeCell ref="D15:F15"/>
    <mergeCell ref="D16:F16"/>
    <mergeCell ref="D17:F17"/>
    <mergeCell ref="A18:A19"/>
    <mergeCell ref="B18:B19"/>
    <mergeCell ref="D18:F19"/>
  </mergeCells>
  <phoneticPr fontId="39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>
      <selection activeCell="F14" sqref="F14"/>
    </sheetView>
  </sheetViews>
  <sheetFormatPr defaultColWidth="9" defaultRowHeight="13.5"/>
  <cols>
    <col min="1" max="1" width="8.625" customWidth="1"/>
    <col min="2" max="2" width="26.25" customWidth="1"/>
    <col min="3" max="3" width="13.5" style="109" customWidth="1"/>
    <col min="4" max="4" width="5.25" customWidth="1"/>
    <col min="5" max="5" width="17.5" customWidth="1"/>
    <col min="6" max="6" width="18.125" customWidth="1"/>
    <col min="7" max="7" width="11.375" style="65" customWidth="1"/>
    <col min="8" max="8" width="7.25" customWidth="1"/>
    <col min="9" max="9" width="6.875" customWidth="1"/>
    <col min="10" max="10" width="5.25" customWidth="1"/>
    <col min="11" max="11" width="6.5" customWidth="1"/>
    <col min="12" max="12" width="5.125" customWidth="1"/>
    <col min="13" max="13" width="7.375" customWidth="1"/>
  </cols>
  <sheetData>
    <row r="1" spans="1:13" ht="22.5">
      <c r="A1" s="270" t="s">
        <v>510</v>
      </c>
      <c r="B1" s="270"/>
      <c r="C1" s="270"/>
      <c r="D1" s="270"/>
      <c r="E1" s="270"/>
      <c r="F1" s="270"/>
      <c r="G1" s="271"/>
      <c r="H1" s="270"/>
      <c r="I1" s="270"/>
      <c r="J1" s="270"/>
      <c r="K1" s="270"/>
      <c r="L1" s="270"/>
      <c r="M1" s="270"/>
    </row>
    <row r="2" spans="1:13" s="56" customFormat="1" ht="18" customHeight="1">
      <c r="C2" s="110"/>
      <c r="G2" s="111"/>
      <c r="L2" s="272" t="s">
        <v>0</v>
      </c>
      <c r="M2" s="272"/>
    </row>
    <row r="3" spans="1:13" ht="24.75" customHeight="1">
      <c r="A3" s="273" t="s">
        <v>22</v>
      </c>
      <c r="B3" s="273"/>
      <c r="C3" s="277" t="s">
        <v>23</v>
      </c>
      <c r="D3" s="273" t="s">
        <v>24</v>
      </c>
      <c r="E3" s="273" t="s">
        <v>25</v>
      </c>
      <c r="F3" s="273" t="s">
        <v>26</v>
      </c>
      <c r="G3" s="274" t="s">
        <v>27</v>
      </c>
      <c r="H3" s="275"/>
      <c r="I3" s="273" t="s">
        <v>28</v>
      </c>
      <c r="J3" s="273" t="s">
        <v>29</v>
      </c>
      <c r="K3" s="273" t="s">
        <v>30</v>
      </c>
      <c r="L3" s="273" t="s">
        <v>31</v>
      </c>
      <c r="M3" s="273" t="s">
        <v>32</v>
      </c>
    </row>
    <row r="4" spans="1:13" ht="54">
      <c r="A4" s="48" t="s">
        <v>33</v>
      </c>
      <c r="B4" s="48" t="s">
        <v>34</v>
      </c>
      <c r="C4" s="277"/>
      <c r="D4" s="273"/>
      <c r="E4" s="273"/>
      <c r="F4" s="273"/>
      <c r="G4" s="48" t="s">
        <v>35</v>
      </c>
      <c r="H4" s="48" t="s">
        <v>10</v>
      </c>
      <c r="I4" s="273"/>
      <c r="J4" s="273"/>
      <c r="K4" s="273"/>
      <c r="L4" s="273"/>
      <c r="M4" s="273"/>
    </row>
    <row r="5" spans="1:13" ht="24.75" customHeight="1">
      <c r="A5" s="112" t="s">
        <v>36</v>
      </c>
      <c r="B5" s="113" t="s">
        <v>37</v>
      </c>
      <c r="C5" s="114">
        <f>SUM(D5:L5)</f>
        <v>6918.5229999999992</v>
      </c>
      <c r="D5" s="63"/>
      <c r="E5" s="115">
        <f>E6+E9+E11+E15+E17+E19+E13</f>
        <v>6918.5229999999992</v>
      </c>
      <c r="F5" s="115">
        <f>F6+F9+F11+F15+F17+F19</f>
        <v>0</v>
      </c>
      <c r="G5" s="116"/>
      <c r="H5" s="117"/>
      <c r="I5" s="60"/>
      <c r="J5" s="59"/>
      <c r="K5" s="60"/>
      <c r="L5" s="117"/>
      <c r="M5" s="117"/>
    </row>
    <row r="6" spans="1:13" s="64" customFormat="1" ht="27">
      <c r="A6" s="112" t="s">
        <v>38</v>
      </c>
      <c r="B6" s="113" t="s">
        <v>39</v>
      </c>
      <c r="C6" s="114">
        <f t="shared" ref="C6:C82" si="0">SUM(D6:L6)</f>
        <v>3606.1729999999998</v>
      </c>
      <c r="D6" s="63"/>
      <c r="E6" s="115">
        <f>E7+E8</f>
        <v>3606.1729999999998</v>
      </c>
      <c r="F6" s="115">
        <f>F7+F8</f>
        <v>0</v>
      </c>
      <c r="G6" s="120"/>
      <c r="H6" s="121"/>
      <c r="I6" s="131"/>
      <c r="J6" s="132"/>
      <c r="K6" s="131"/>
      <c r="L6" s="121"/>
      <c r="M6" s="121"/>
    </row>
    <row r="7" spans="1:13" ht="24.75" customHeight="1">
      <c r="A7" s="15" t="s">
        <v>40</v>
      </c>
      <c r="B7" s="49" t="s">
        <v>41</v>
      </c>
      <c r="C7" s="118">
        <f t="shared" si="0"/>
        <v>1831.173</v>
      </c>
      <c r="D7" s="61"/>
      <c r="E7" s="162">
        <v>1831.173</v>
      </c>
      <c r="F7" s="119"/>
      <c r="G7" s="116"/>
      <c r="H7" s="117"/>
      <c r="I7" s="60"/>
      <c r="J7" s="59"/>
      <c r="K7" s="60"/>
      <c r="L7" s="117"/>
      <c r="M7" s="117"/>
    </row>
    <row r="8" spans="1:13" ht="27">
      <c r="A8" s="15" t="s">
        <v>42</v>
      </c>
      <c r="B8" s="49" t="s">
        <v>43</v>
      </c>
      <c r="C8" s="118">
        <f t="shared" si="0"/>
        <v>1775</v>
      </c>
      <c r="D8" s="61"/>
      <c r="E8" s="162">
        <v>1775</v>
      </c>
      <c r="F8" s="119"/>
      <c r="G8" s="116"/>
      <c r="H8" s="117"/>
      <c r="I8" s="60"/>
      <c r="J8" s="59"/>
      <c r="K8" s="60"/>
      <c r="L8" s="117"/>
      <c r="M8" s="117"/>
    </row>
    <row r="9" spans="1:13" s="64" customFormat="1" ht="24.75" customHeight="1">
      <c r="A9" s="112" t="s">
        <v>44</v>
      </c>
      <c r="B9" s="113" t="s">
        <v>45</v>
      </c>
      <c r="C9" s="114">
        <f t="shared" si="0"/>
        <v>19</v>
      </c>
      <c r="D9" s="63"/>
      <c r="E9" s="115">
        <f>E10</f>
        <v>19</v>
      </c>
      <c r="F9" s="115">
        <f>F10</f>
        <v>0</v>
      </c>
      <c r="G9" s="120"/>
      <c r="H9" s="121"/>
      <c r="I9" s="131"/>
      <c r="J9" s="132"/>
      <c r="K9" s="131"/>
      <c r="L9" s="121"/>
      <c r="M9" s="121"/>
    </row>
    <row r="10" spans="1:13" ht="24.75" customHeight="1">
      <c r="A10" s="15">
        <v>2010599</v>
      </c>
      <c r="B10" s="49" t="s">
        <v>47</v>
      </c>
      <c r="C10" s="118">
        <f t="shared" si="0"/>
        <v>19</v>
      </c>
      <c r="D10" s="61"/>
      <c r="E10" s="119">
        <v>19</v>
      </c>
      <c r="F10" s="119"/>
      <c r="G10" s="116"/>
      <c r="H10" s="117"/>
      <c r="I10" s="60"/>
      <c r="J10" s="59"/>
      <c r="K10" s="60"/>
      <c r="L10" s="117"/>
      <c r="M10" s="117"/>
    </row>
    <row r="11" spans="1:13" s="64" customFormat="1" ht="24.75" customHeight="1">
      <c r="A11" s="112" t="s">
        <v>48</v>
      </c>
      <c r="B11" s="113" t="s">
        <v>49</v>
      </c>
      <c r="C11" s="114">
        <f t="shared" si="0"/>
        <v>207.83</v>
      </c>
      <c r="D11" s="63"/>
      <c r="E11" s="115">
        <f>E12</f>
        <v>207.83</v>
      </c>
      <c r="F11" s="115">
        <f>F12</f>
        <v>0</v>
      </c>
      <c r="G11" s="120"/>
      <c r="H11" s="121"/>
      <c r="I11" s="131"/>
      <c r="J11" s="132"/>
      <c r="K11" s="131"/>
      <c r="L11" s="121"/>
      <c r="M11" s="121"/>
    </row>
    <row r="12" spans="1:13" ht="24.75" customHeight="1">
      <c r="A12" s="15" t="s">
        <v>50</v>
      </c>
      <c r="B12" s="49" t="s">
        <v>51</v>
      </c>
      <c r="C12" s="118">
        <f t="shared" si="0"/>
        <v>207.83</v>
      </c>
      <c r="D12" s="61"/>
      <c r="E12" s="119">
        <v>207.83</v>
      </c>
      <c r="F12" s="119"/>
      <c r="G12" s="116"/>
      <c r="H12" s="117"/>
      <c r="I12" s="60"/>
      <c r="J12" s="59"/>
      <c r="K12" s="60"/>
      <c r="L12" s="117"/>
      <c r="M12" s="117"/>
    </row>
    <row r="13" spans="1:13" s="64" customFormat="1" ht="24.75" customHeight="1">
      <c r="A13" s="169">
        <v>20129</v>
      </c>
      <c r="B13" s="169" t="s">
        <v>565</v>
      </c>
      <c r="C13" s="114">
        <f t="shared" si="0"/>
        <v>30</v>
      </c>
      <c r="D13" s="170"/>
      <c r="E13" s="171">
        <f>E14</f>
        <v>30</v>
      </c>
      <c r="F13" s="171">
        <f>F14</f>
        <v>0</v>
      </c>
      <c r="G13" s="172"/>
      <c r="H13" s="173"/>
      <c r="I13" s="174"/>
      <c r="J13" s="175"/>
      <c r="K13" s="174"/>
      <c r="L13" s="173"/>
      <c r="M13" s="173"/>
    </row>
    <row r="14" spans="1:13" ht="24.75" customHeight="1">
      <c r="A14" s="163">
        <v>2012999</v>
      </c>
      <c r="B14" s="163" t="s">
        <v>566</v>
      </c>
      <c r="C14" s="118">
        <f t="shared" si="0"/>
        <v>30</v>
      </c>
      <c r="D14" s="164"/>
      <c r="E14" s="165">
        <v>30</v>
      </c>
      <c r="F14" s="165"/>
      <c r="G14" s="166"/>
      <c r="H14" s="167"/>
      <c r="I14" s="168"/>
      <c r="J14" s="154"/>
      <c r="K14" s="168"/>
      <c r="L14" s="167"/>
      <c r="M14" s="167"/>
    </row>
    <row r="15" spans="1:13" s="64" customFormat="1" ht="27">
      <c r="A15" s="112" t="s">
        <v>52</v>
      </c>
      <c r="B15" s="113" t="s">
        <v>53</v>
      </c>
      <c r="C15" s="114">
        <f t="shared" si="0"/>
        <v>397.52</v>
      </c>
      <c r="D15" s="63"/>
      <c r="E15" s="115">
        <f>E16</f>
        <v>397.52</v>
      </c>
      <c r="F15" s="115">
        <f>F16</f>
        <v>0</v>
      </c>
      <c r="G15" s="120"/>
      <c r="H15" s="121"/>
      <c r="I15" s="131"/>
      <c r="J15" s="153"/>
      <c r="K15" s="131"/>
      <c r="L15" s="121"/>
      <c r="M15" s="121"/>
    </row>
    <row r="16" spans="1:13" ht="24.75" customHeight="1">
      <c r="A16" s="15" t="s">
        <v>54</v>
      </c>
      <c r="B16" s="49" t="s">
        <v>41</v>
      </c>
      <c r="C16" s="118">
        <f t="shared" si="0"/>
        <v>397.52</v>
      </c>
      <c r="D16" s="61"/>
      <c r="E16" s="119">
        <v>397.52</v>
      </c>
      <c r="F16" s="119"/>
      <c r="G16" s="116"/>
      <c r="H16" s="117"/>
      <c r="I16" s="60"/>
      <c r="J16" s="59"/>
      <c r="K16" s="60"/>
      <c r="L16" s="117"/>
      <c r="M16" s="117"/>
    </row>
    <row r="17" spans="1:13" s="64" customFormat="1" ht="24.75" customHeight="1">
      <c r="A17" s="112" t="s">
        <v>55</v>
      </c>
      <c r="B17" s="113" t="s">
        <v>56</v>
      </c>
      <c r="C17" s="114">
        <f t="shared" si="0"/>
        <v>2618</v>
      </c>
      <c r="D17" s="63"/>
      <c r="E17" s="115">
        <f>E18</f>
        <v>2618</v>
      </c>
      <c r="F17" s="115">
        <f>F18</f>
        <v>0</v>
      </c>
      <c r="G17" s="120"/>
      <c r="H17" s="121"/>
      <c r="I17" s="131"/>
      <c r="J17" s="132"/>
      <c r="K17" s="131"/>
      <c r="L17" s="121"/>
      <c r="M17" s="121"/>
    </row>
    <row r="18" spans="1:13" ht="24.75" customHeight="1">
      <c r="A18" s="15" t="s">
        <v>57</v>
      </c>
      <c r="B18" s="49" t="s">
        <v>58</v>
      </c>
      <c r="C18" s="118">
        <f t="shared" si="0"/>
        <v>2618</v>
      </c>
      <c r="D18" s="61"/>
      <c r="E18" s="119">
        <v>2618</v>
      </c>
      <c r="F18" s="119"/>
      <c r="G18" s="116"/>
      <c r="H18" s="117"/>
      <c r="I18" s="60"/>
      <c r="J18" s="59"/>
      <c r="K18" s="60"/>
      <c r="L18" s="117"/>
      <c r="M18" s="117"/>
    </row>
    <row r="19" spans="1:13" s="64" customFormat="1" ht="24.75" customHeight="1">
      <c r="A19" s="112" t="s">
        <v>59</v>
      </c>
      <c r="B19" s="113" t="s">
        <v>60</v>
      </c>
      <c r="C19" s="114">
        <f t="shared" si="0"/>
        <v>40</v>
      </c>
      <c r="D19" s="63"/>
      <c r="E19" s="115">
        <f>E20</f>
        <v>40</v>
      </c>
      <c r="F19" s="115">
        <f>F20</f>
        <v>0</v>
      </c>
      <c r="G19" s="120"/>
      <c r="H19" s="121"/>
      <c r="I19" s="131"/>
      <c r="J19" s="132"/>
      <c r="K19" s="131"/>
      <c r="L19" s="121"/>
      <c r="M19" s="121"/>
    </row>
    <row r="20" spans="1:13" ht="24.75" customHeight="1">
      <c r="A20" s="15" t="s">
        <v>61</v>
      </c>
      <c r="B20" s="49" t="s">
        <v>58</v>
      </c>
      <c r="C20" s="118">
        <f t="shared" si="0"/>
        <v>40</v>
      </c>
      <c r="D20" s="122"/>
      <c r="E20" s="123">
        <v>40</v>
      </c>
      <c r="F20" s="123"/>
      <c r="G20" s="124"/>
      <c r="H20" s="3"/>
      <c r="I20" s="3"/>
      <c r="J20" s="3"/>
      <c r="K20" s="3"/>
      <c r="L20" s="3"/>
      <c r="M20" s="3"/>
    </row>
    <row r="21" spans="1:13" ht="24.75" customHeight="1">
      <c r="A21" s="169" t="s">
        <v>338</v>
      </c>
      <c r="B21" s="169" t="s">
        <v>339</v>
      </c>
      <c r="C21" s="114">
        <f t="shared" si="0"/>
        <v>99</v>
      </c>
      <c r="D21" s="180"/>
      <c r="E21" s="181">
        <f>E22</f>
        <v>99</v>
      </c>
      <c r="F21" s="181">
        <f>F22</f>
        <v>0</v>
      </c>
      <c r="G21" s="178"/>
      <c r="H21" s="179"/>
      <c r="I21" s="179"/>
      <c r="J21" s="179"/>
      <c r="K21" s="179"/>
      <c r="L21" s="179"/>
      <c r="M21" s="179"/>
    </row>
    <row r="22" spans="1:13" ht="24.75" customHeight="1">
      <c r="A22" s="169" t="s">
        <v>340</v>
      </c>
      <c r="B22" s="169" t="s">
        <v>341</v>
      </c>
      <c r="C22" s="114">
        <f t="shared" si="0"/>
        <v>99</v>
      </c>
      <c r="D22" s="180"/>
      <c r="E22" s="181">
        <f>E23</f>
        <v>99</v>
      </c>
      <c r="F22" s="181">
        <f>F23</f>
        <v>0</v>
      </c>
      <c r="G22" s="178"/>
      <c r="H22" s="179"/>
      <c r="I22" s="179"/>
      <c r="J22" s="179"/>
      <c r="K22" s="179"/>
      <c r="L22" s="179"/>
      <c r="M22" s="179"/>
    </row>
    <row r="23" spans="1:13" ht="24.75" customHeight="1">
      <c r="A23" s="163" t="s">
        <v>342</v>
      </c>
      <c r="B23" s="163" t="s">
        <v>343</v>
      </c>
      <c r="C23" s="118">
        <f t="shared" si="0"/>
        <v>99</v>
      </c>
      <c r="D23" s="176"/>
      <c r="E23" s="177">
        <v>99</v>
      </c>
      <c r="F23" s="177"/>
      <c r="G23" s="178"/>
      <c r="H23" s="179"/>
      <c r="I23" s="179"/>
      <c r="J23" s="179"/>
      <c r="K23" s="179"/>
      <c r="L23" s="179"/>
      <c r="M23" s="179"/>
    </row>
    <row r="24" spans="1:13" ht="24.75" customHeight="1">
      <c r="A24" s="112" t="s">
        <v>62</v>
      </c>
      <c r="B24" s="113" t="s">
        <v>63</v>
      </c>
      <c r="C24" s="114">
        <f t="shared" si="0"/>
        <v>13647.337134000001</v>
      </c>
      <c r="D24" s="125"/>
      <c r="E24" s="126">
        <f>E25+E30+E32+E34</f>
        <v>13647.337134000001</v>
      </c>
      <c r="F24" s="126">
        <f>F25+F30</f>
        <v>0</v>
      </c>
      <c r="G24" s="124"/>
      <c r="H24" s="3"/>
      <c r="I24" s="3"/>
      <c r="J24" s="3"/>
      <c r="K24" s="3"/>
      <c r="L24" s="3"/>
      <c r="M24" s="3"/>
    </row>
    <row r="25" spans="1:13" s="64" customFormat="1" ht="24.75" customHeight="1">
      <c r="A25" s="112">
        <v>20502</v>
      </c>
      <c r="B25" s="113" t="s">
        <v>64</v>
      </c>
      <c r="C25" s="114">
        <f t="shared" si="0"/>
        <v>12796.867134</v>
      </c>
      <c r="D25" s="125"/>
      <c r="E25" s="126">
        <f>SUM(E26:E29)</f>
        <v>12796.867134</v>
      </c>
      <c r="F25" s="126">
        <f>SUM(F26:F29)</f>
        <v>0</v>
      </c>
      <c r="G25" s="159"/>
      <c r="H25" s="25"/>
      <c r="I25" s="25"/>
      <c r="J25" s="25"/>
      <c r="K25" s="25"/>
      <c r="L25" s="25"/>
      <c r="M25" s="25"/>
    </row>
    <row r="26" spans="1:13" ht="24.75" customHeight="1">
      <c r="A26" s="15">
        <v>2050201</v>
      </c>
      <c r="B26" s="49" t="s">
        <v>65</v>
      </c>
      <c r="C26" s="118">
        <f t="shared" si="0"/>
        <v>2015.9695749999998</v>
      </c>
      <c r="D26" s="122"/>
      <c r="E26" s="162">
        <f>1205.7169+810.252675</f>
        <v>2015.9695749999998</v>
      </c>
      <c r="F26" s="123"/>
      <c r="G26" s="124"/>
      <c r="H26" s="3"/>
      <c r="I26" s="3"/>
      <c r="J26" s="3"/>
      <c r="K26" s="3"/>
      <c r="L26" s="3"/>
      <c r="M26" s="3"/>
    </row>
    <row r="27" spans="1:13" ht="24.75" customHeight="1">
      <c r="A27" s="15">
        <v>2050202</v>
      </c>
      <c r="B27" s="49" t="s">
        <v>66</v>
      </c>
      <c r="C27" s="118">
        <f t="shared" si="0"/>
        <v>7131.3486229999999</v>
      </c>
      <c r="D27" s="122"/>
      <c r="E27" s="162">
        <f>5949.669143+1181.67948</f>
        <v>7131.3486229999999</v>
      </c>
      <c r="F27" s="123"/>
      <c r="G27" s="124"/>
      <c r="H27" s="3"/>
      <c r="I27" s="3"/>
      <c r="J27" s="3"/>
      <c r="K27" s="3"/>
      <c r="L27" s="3"/>
      <c r="M27" s="3"/>
    </row>
    <row r="28" spans="1:13" ht="24.75" customHeight="1">
      <c r="A28" s="15">
        <v>2050203</v>
      </c>
      <c r="B28" s="49" t="s">
        <v>67</v>
      </c>
      <c r="C28" s="118">
        <f t="shared" si="0"/>
        <v>3649.5489360000001</v>
      </c>
      <c r="D28" s="122"/>
      <c r="E28" s="162">
        <f>3389.872868+259.676068</f>
        <v>3649.5489360000001</v>
      </c>
      <c r="F28" s="123"/>
      <c r="G28" s="124"/>
      <c r="H28" s="3"/>
      <c r="I28" s="3"/>
      <c r="J28" s="3"/>
      <c r="K28" s="3"/>
      <c r="L28" s="3"/>
      <c r="M28" s="3"/>
    </row>
    <row r="29" spans="1:13" ht="24.75" customHeight="1">
      <c r="A29" s="15" t="s">
        <v>68</v>
      </c>
      <c r="B29" s="49" t="s">
        <v>69</v>
      </c>
      <c r="C29" s="118">
        <f t="shared" si="0"/>
        <v>0</v>
      </c>
      <c r="D29" s="122"/>
      <c r="E29" s="162"/>
      <c r="F29" s="123"/>
      <c r="G29" s="124"/>
      <c r="H29" s="3"/>
      <c r="I29" s="3"/>
      <c r="J29" s="3"/>
      <c r="K29" s="3"/>
      <c r="L29" s="3"/>
      <c r="M29" s="3"/>
    </row>
    <row r="30" spans="1:13" s="64" customFormat="1" ht="24.75" customHeight="1">
      <c r="A30" s="112">
        <v>20504</v>
      </c>
      <c r="B30" s="113" t="s">
        <v>70</v>
      </c>
      <c r="C30" s="114">
        <f t="shared" si="0"/>
        <v>107.77</v>
      </c>
      <c r="D30" s="125"/>
      <c r="E30" s="126">
        <f>E31</f>
        <v>107.77</v>
      </c>
      <c r="F30" s="126">
        <f>F31</f>
        <v>0</v>
      </c>
      <c r="G30" s="159"/>
      <c r="H30" s="25"/>
      <c r="I30" s="25"/>
      <c r="J30" s="25"/>
      <c r="K30" s="25"/>
      <c r="L30" s="25"/>
      <c r="M30" s="25"/>
    </row>
    <row r="31" spans="1:13" ht="24.75" customHeight="1">
      <c r="A31" s="15">
        <v>2050401</v>
      </c>
      <c r="B31" s="49" t="s">
        <v>71</v>
      </c>
      <c r="C31" s="118">
        <f t="shared" si="0"/>
        <v>107.77</v>
      </c>
      <c r="D31" s="122"/>
      <c r="E31" s="123">
        <v>107.77</v>
      </c>
      <c r="F31" s="123"/>
      <c r="G31" s="124"/>
      <c r="H31" s="3"/>
      <c r="I31" s="3"/>
      <c r="J31" s="3"/>
      <c r="K31" s="3"/>
      <c r="L31" s="3"/>
      <c r="M31" s="3"/>
    </row>
    <row r="32" spans="1:13" s="64" customFormat="1" ht="24.75" customHeight="1">
      <c r="A32" s="169" t="s">
        <v>358</v>
      </c>
      <c r="B32" s="169" t="s">
        <v>568</v>
      </c>
      <c r="C32" s="114">
        <f t="shared" si="0"/>
        <v>612.70000000000005</v>
      </c>
      <c r="D32" s="180"/>
      <c r="E32" s="181">
        <f>E33</f>
        <v>612.70000000000005</v>
      </c>
      <c r="F32" s="181">
        <f>F33</f>
        <v>0</v>
      </c>
      <c r="G32" s="182"/>
      <c r="H32" s="183"/>
      <c r="I32" s="183"/>
      <c r="J32" s="183"/>
      <c r="K32" s="183"/>
      <c r="L32" s="183"/>
      <c r="M32" s="183"/>
    </row>
    <row r="33" spans="1:13" ht="24.75" customHeight="1">
      <c r="A33" s="163" t="s">
        <v>360</v>
      </c>
      <c r="B33" s="163" t="s">
        <v>567</v>
      </c>
      <c r="C33" s="118">
        <f t="shared" si="0"/>
        <v>612.70000000000005</v>
      </c>
      <c r="D33" s="176"/>
      <c r="E33" s="177">
        <v>612.70000000000005</v>
      </c>
      <c r="F33" s="177"/>
      <c r="G33" s="178"/>
      <c r="H33" s="179"/>
      <c r="I33" s="179"/>
      <c r="J33" s="179"/>
      <c r="K33" s="179"/>
      <c r="L33" s="179"/>
      <c r="M33" s="179"/>
    </row>
    <row r="34" spans="1:13" s="64" customFormat="1" ht="24.75" customHeight="1">
      <c r="A34" s="169" t="s">
        <v>362</v>
      </c>
      <c r="B34" s="169" t="s">
        <v>363</v>
      </c>
      <c r="C34" s="114">
        <f t="shared" si="0"/>
        <v>130</v>
      </c>
      <c r="D34" s="180"/>
      <c r="E34" s="181">
        <f>E35</f>
        <v>130</v>
      </c>
      <c r="F34" s="181">
        <f>F35</f>
        <v>0</v>
      </c>
      <c r="G34" s="182"/>
      <c r="H34" s="183"/>
      <c r="I34" s="183"/>
      <c r="J34" s="183"/>
      <c r="K34" s="183"/>
      <c r="L34" s="183"/>
      <c r="M34" s="183"/>
    </row>
    <row r="35" spans="1:13" ht="24.75" customHeight="1">
      <c r="A35" s="163" t="s">
        <v>364</v>
      </c>
      <c r="B35" s="163" t="s">
        <v>365</v>
      </c>
      <c r="C35" s="118">
        <f t="shared" si="0"/>
        <v>130</v>
      </c>
      <c r="D35" s="176"/>
      <c r="E35" s="177">
        <v>130</v>
      </c>
      <c r="F35" s="177"/>
      <c r="G35" s="178"/>
      <c r="H35" s="179"/>
      <c r="I35" s="179"/>
      <c r="J35" s="179"/>
      <c r="K35" s="179"/>
      <c r="L35" s="179"/>
      <c r="M35" s="179"/>
    </row>
    <row r="36" spans="1:13" ht="24.75" customHeight="1">
      <c r="A36" s="112" t="s">
        <v>72</v>
      </c>
      <c r="B36" s="113" t="s">
        <v>73</v>
      </c>
      <c r="C36" s="114">
        <f t="shared" si="0"/>
        <v>1062.2768000000001</v>
      </c>
      <c r="D36" s="125"/>
      <c r="E36" s="126">
        <f>E37</f>
        <v>1062.2768000000001</v>
      </c>
      <c r="F36" s="126">
        <f>F37</f>
        <v>0</v>
      </c>
      <c r="G36" s="124"/>
      <c r="H36" s="3"/>
      <c r="I36" s="3"/>
      <c r="J36" s="3"/>
      <c r="K36" s="3"/>
      <c r="L36" s="3"/>
      <c r="M36" s="3"/>
    </row>
    <row r="37" spans="1:13" s="64" customFormat="1" ht="24.75" customHeight="1">
      <c r="A37" s="112" t="s">
        <v>74</v>
      </c>
      <c r="B37" s="113" t="s">
        <v>75</v>
      </c>
      <c r="C37" s="114">
        <f t="shared" si="0"/>
        <v>1062.2768000000001</v>
      </c>
      <c r="D37" s="125"/>
      <c r="E37" s="126">
        <f>SUM(E38:E41)</f>
        <v>1062.2768000000001</v>
      </c>
      <c r="F37" s="126">
        <f>SUM(F38:F41)</f>
        <v>0</v>
      </c>
      <c r="G37" s="159"/>
      <c r="H37" s="25"/>
      <c r="I37" s="25"/>
      <c r="J37" s="25"/>
      <c r="K37" s="25"/>
      <c r="L37" s="25"/>
      <c r="M37" s="25"/>
    </row>
    <row r="38" spans="1:13" s="64" customFormat="1" ht="24.75" customHeight="1">
      <c r="A38" s="163">
        <v>2070108</v>
      </c>
      <c r="B38" s="163" t="s">
        <v>569</v>
      </c>
      <c r="C38" s="118">
        <f t="shared" si="0"/>
        <v>650</v>
      </c>
      <c r="D38" s="180"/>
      <c r="E38" s="162">
        <v>650</v>
      </c>
      <c r="F38" s="181"/>
      <c r="G38" s="182"/>
      <c r="H38" s="183"/>
      <c r="I38" s="183"/>
      <c r="J38" s="183"/>
      <c r="K38" s="183"/>
      <c r="L38" s="183"/>
      <c r="M38" s="183"/>
    </row>
    <row r="39" spans="1:13" s="64" customFormat="1" ht="24.75" customHeight="1">
      <c r="A39" s="163" t="s">
        <v>76</v>
      </c>
      <c r="B39" s="163" t="s">
        <v>368</v>
      </c>
      <c r="C39" s="118">
        <f t="shared" si="0"/>
        <v>245.27680000000001</v>
      </c>
      <c r="D39" s="180"/>
      <c r="E39" s="162">
        <v>245.27680000000001</v>
      </c>
      <c r="F39" s="181"/>
      <c r="G39" s="182"/>
      <c r="H39" s="183"/>
      <c r="I39" s="183"/>
      <c r="J39" s="183"/>
      <c r="K39" s="183"/>
      <c r="L39" s="183"/>
      <c r="M39" s="183"/>
    </row>
    <row r="40" spans="1:13" ht="24.75" customHeight="1">
      <c r="A40" s="163">
        <v>2070113</v>
      </c>
      <c r="B40" s="163" t="s">
        <v>570</v>
      </c>
      <c r="C40" s="118">
        <f t="shared" si="0"/>
        <v>99</v>
      </c>
      <c r="D40" s="122"/>
      <c r="E40" s="162">
        <v>99</v>
      </c>
      <c r="F40" s="123"/>
      <c r="G40" s="124"/>
      <c r="H40" s="3"/>
      <c r="I40" s="3"/>
      <c r="J40" s="3"/>
      <c r="K40" s="3"/>
      <c r="L40" s="3"/>
      <c r="M40" s="3"/>
    </row>
    <row r="41" spans="1:13" ht="24.75" customHeight="1">
      <c r="A41" s="163" t="s">
        <v>78</v>
      </c>
      <c r="B41" s="163" t="s">
        <v>369</v>
      </c>
      <c r="C41" s="118">
        <f t="shared" si="0"/>
        <v>68</v>
      </c>
      <c r="D41" s="122"/>
      <c r="E41" s="162">
        <v>68</v>
      </c>
      <c r="F41" s="123"/>
      <c r="G41" s="124"/>
      <c r="H41" s="3"/>
      <c r="I41" s="3"/>
      <c r="J41" s="3"/>
      <c r="K41" s="3"/>
      <c r="L41" s="3"/>
      <c r="M41" s="3"/>
    </row>
    <row r="42" spans="1:13" ht="24.75" customHeight="1">
      <c r="A42" s="112" t="s">
        <v>80</v>
      </c>
      <c r="B42" s="113" t="s">
        <v>81</v>
      </c>
      <c r="C42" s="114">
        <f t="shared" si="0"/>
        <v>4614.2097240000003</v>
      </c>
      <c r="D42" s="125"/>
      <c r="E42" s="126">
        <f>E43+E46+E49+E56+E60+E63+E65+E69+E71</f>
        <v>4533.9097240000001</v>
      </c>
      <c r="F42" s="126">
        <f>F43+F46+F49+F56+F60+F63+F65+F69+F71</f>
        <v>0</v>
      </c>
      <c r="G42" s="127">
        <f>G43+G46+G49+G56+G60+G63+G65+G69+G71</f>
        <v>80.3</v>
      </c>
      <c r="H42" s="3"/>
      <c r="I42" s="3"/>
      <c r="J42" s="3"/>
      <c r="K42" s="3"/>
      <c r="L42" s="3"/>
      <c r="M42" s="3"/>
    </row>
    <row r="43" spans="1:13" s="64" customFormat="1" ht="27">
      <c r="A43" s="112" t="s">
        <v>82</v>
      </c>
      <c r="B43" s="113" t="s">
        <v>83</v>
      </c>
      <c r="C43" s="114">
        <f t="shared" si="0"/>
        <v>214.56020000000001</v>
      </c>
      <c r="D43" s="125"/>
      <c r="E43" s="126">
        <f>SUM(E44:E45)</f>
        <v>214.56020000000001</v>
      </c>
      <c r="F43" s="126">
        <f>SUM(F44:F45)</f>
        <v>0</v>
      </c>
      <c r="G43" s="127">
        <f>SUM(G44:G45)</f>
        <v>0</v>
      </c>
      <c r="H43" s="25"/>
      <c r="I43" s="25"/>
      <c r="J43" s="25"/>
      <c r="K43" s="25"/>
      <c r="L43" s="25"/>
      <c r="M43" s="25"/>
    </row>
    <row r="44" spans="1:13" ht="28.5" customHeight="1">
      <c r="A44" s="15" t="s">
        <v>84</v>
      </c>
      <c r="B44" s="49" t="s">
        <v>85</v>
      </c>
      <c r="C44" s="118">
        <f t="shared" si="0"/>
        <v>5</v>
      </c>
      <c r="D44" s="122"/>
      <c r="E44" s="162">
        <v>5</v>
      </c>
      <c r="F44" s="123"/>
      <c r="G44" s="124"/>
      <c r="H44" s="3"/>
      <c r="I44" s="3"/>
      <c r="J44" s="3"/>
      <c r="K44" s="3"/>
      <c r="L44" s="3"/>
      <c r="M44" s="3"/>
    </row>
    <row r="45" spans="1:13" ht="27">
      <c r="A45" s="15" t="s">
        <v>86</v>
      </c>
      <c r="B45" s="49" t="s">
        <v>87</v>
      </c>
      <c r="C45" s="118">
        <f t="shared" si="0"/>
        <v>209.56020000000001</v>
      </c>
      <c r="D45" s="122"/>
      <c r="E45" s="162">
        <v>209.56020000000001</v>
      </c>
      <c r="F45" s="123"/>
      <c r="G45" s="124"/>
      <c r="H45" s="3"/>
      <c r="I45" s="3"/>
      <c r="J45" s="3"/>
      <c r="K45" s="3"/>
      <c r="L45" s="3"/>
      <c r="M45" s="3"/>
    </row>
    <row r="46" spans="1:13" s="64" customFormat="1" ht="24.75" customHeight="1">
      <c r="A46" s="112" t="s">
        <v>88</v>
      </c>
      <c r="B46" s="113" t="s">
        <v>89</v>
      </c>
      <c r="C46" s="114">
        <f t="shared" si="0"/>
        <v>966.32040000000006</v>
      </c>
      <c r="D46" s="125"/>
      <c r="E46" s="126">
        <f>SUM(E47:E48)</f>
        <v>966.32040000000006</v>
      </c>
      <c r="F46" s="126">
        <f>SUM(F47:F48)</f>
        <v>0</v>
      </c>
      <c r="G46" s="127">
        <f>SUM(G47:G48)</f>
        <v>0</v>
      </c>
      <c r="H46" s="25"/>
      <c r="I46" s="25"/>
      <c r="J46" s="25"/>
      <c r="K46" s="25"/>
      <c r="L46" s="25"/>
      <c r="M46" s="25"/>
    </row>
    <row r="47" spans="1:13" ht="24.75" customHeight="1">
      <c r="A47" s="15">
        <v>2080208</v>
      </c>
      <c r="B47" s="49" t="s">
        <v>90</v>
      </c>
      <c r="C47" s="118">
        <f t="shared" si="0"/>
        <v>696.32040000000006</v>
      </c>
      <c r="D47" s="122"/>
      <c r="E47" s="162">
        <f>206.3204+490</f>
        <v>696.32040000000006</v>
      </c>
      <c r="F47" s="123"/>
      <c r="G47" s="124"/>
      <c r="H47" s="3"/>
      <c r="I47" s="3"/>
      <c r="J47" s="3"/>
      <c r="K47" s="3"/>
      <c r="L47" s="3"/>
      <c r="M47" s="3"/>
    </row>
    <row r="48" spans="1:13" ht="24.75" customHeight="1">
      <c r="A48" s="15" t="s">
        <v>91</v>
      </c>
      <c r="B48" s="49" t="s">
        <v>92</v>
      </c>
      <c r="C48" s="118">
        <f t="shared" si="0"/>
        <v>270</v>
      </c>
      <c r="D48" s="122"/>
      <c r="E48" s="162">
        <v>270</v>
      </c>
      <c r="F48" s="123"/>
      <c r="G48" s="124"/>
      <c r="H48" s="3"/>
      <c r="I48" s="3"/>
      <c r="J48" s="3"/>
      <c r="K48" s="3"/>
      <c r="L48" s="3"/>
      <c r="M48" s="3"/>
    </row>
    <row r="49" spans="1:13" s="64" customFormat="1" ht="24.75" customHeight="1">
      <c r="A49" s="112" t="s">
        <v>93</v>
      </c>
      <c r="B49" s="113" t="s">
        <v>94</v>
      </c>
      <c r="C49" s="114">
        <f t="shared" si="0"/>
        <v>2371.0591240000003</v>
      </c>
      <c r="D49" s="125"/>
      <c r="E49" s="126">
        <f>SUM(E50:E55)</f>
        <v>2290.7591240000002</v>
      </c>
      <c r="F49" s="126">
        <f>SUM(F50:F55)</f>
        <v>0</v>
      </c>
      <c r="G49" s="127">
        <f>SUM(G50:G55)</f>
        <v>80.3</v>
      </c>
      <c r="H49" s="25"/>
      <c r="I49" s="25"/>
      <c r="J49" s="25"/>
      <c r="K49" s="25"/>
      <c r="L49" s="25"/>
      <c r="M49" s="25"/>
    </row>
    <row r="50" spans="1:13" ht="24.75" customHeight="1">
      <c r="A50" s="15">
        <v>2080502</v>
      </c>
      <c r="B50" s="49" t="s">
        <v>95</v>
      </c>
      <c r="C50" s="118">
        <f t="shared" si="0"/>
        <v>385.05220000000003</v>
      </c>
      <c r="D50" s="122"/>
      <c r="E50" s="162">
        <v>385.05220000000003</v>
      </c>
      <c r="F50" s="123"/>
      <c r="G50" s="124"/>
      <c r="H50" s="3"/>
      <c r="I50" s="3"/>
      <c r="J50" s="3"/>
      <c r="K50" s="3"/>
      <c r="L50" s="3"/>
      <c r="M50" s="3"/>
    </row>
    <row r="51" spans="1:13" ht="24.75" customHeight="1">
      <c r="A51" s="15" t="s">
        <v>96</v>
      </c>
      <c r="B51" s="49" t="s">
        <v>97</v>
      </c>
      <c r="C51" s="118">
        <f t="shared" si="0"/>
        <v>5</v>
      </c>
      <c r="D51" s="122"/>
      <c r="E51" s="162">
        <v>5</v>
      </c>
      <c r="F51" s="123"/>
      <c r="G51" s="124"/>
      <c r="H51" s="3"/>
      <c r="I51" s="3"/>
      <c r="J51" s="3"/>
      <c r="K51" s="3"/>
      <c r="L51" s="3"/>
      <c r="M51" s="3"/>
    </row>
    <row r="52" spans="1:13" ht="27">
      <c r="A52" s="15" t="s">
        <v>98</v>
      </c>
      <c r="B52" s="49" t="s">
        <v>99</v>
      </c>
      <c r="C52" s="118">
        <f t="shared" si="0"/>
        <v>219.08240000000001</v>
      </c>
      <c r="D52" s="122"/>
      <c r="E52" s="162">
        <v>219.08240000000001</v>
      </c>
      <c r="F52" s="123"/>
      <c r="G52" s="124"/>
      <c r="H52" s="3"/>
      <c r="I52" s="3"/>
      <c r="J52" s="3"/>
      <c r="K52" s="3"/>
      <c r="L52" s="3"/>
      <c r="M52" s="3"/>
    </row>
    <row r="53" spans="1:13" ht="27">
      <c r="A53" s="15" t="s">
        <v>100</v>
      </c>
      <c r="B53" s="49" t="s">
        <v>101</v>
      </c>
      <c r="C53" s="118">
        <f t="shared" si="0"/>
        <v>1212.4133159999999</v>
      </c>
      <c r="D53" s="122"/>
      <c r="E53" s="162">
        <v>1132.1133159999999</v>
      </c>
      <c r="F53" s="123"/>
      <c r="G53" s="124">
        <v>80.3</v>
      </c>
      <c r="H53" s="3"/>
      <c r="I53" s="3"/>
      <c r="J53" s="3"/>
      <c r="K53" s="3"/>
      <c r="L53" s="3"/>
      <c r="M53" s="3"/>
    </row>
    <row r="54" spans="1:13" ht="27">
      <c r="A54" s="15" t="s">
        <v>102</v>
      </c>
      <c r="B54" s="49" t="s">
        <v>103</v>
      </c>
      <c r="C54" s="118">
        <f t="shared" si="0"/>
        <v>549.51120800000001</v>
      </c>
      <c r="D54" s="122"/>
      <c r="E54" s="162">
        <v>549.51120800000001</v>
      </c>
      <c r="F54" s="123"/>
      <c r="G54" s="124"/>
      <c r="H54" s="3"/>
      <c r="I54" s="3"/>
      <c r="J54" s="3"/>
      <c r="K54" s="3"/>
      <c r="L54" s="3"/>
      <c r="M54" s="3"/>
    </row>
    <row r="55" spans="1:13" ht="27">
      <c r="A55" s="15" t="s">
        <v>104</v>
      </c>
      <c r="B55" s="49" t="s">
        <v>105</v>
      </c>
      <c r="C55" s="118">
        <f t="shared" si="0"/>
        <v>0</v>
      </c>
      <c r="D55" s="122"/>
      <c r="E55" s="123"/>
      <c r="F55" s="123"/>
      <c r="G55" s="124"/>
      <c r="H55" s="3"/>
      <c r="I55" s="3"/>
      <c r="J55" s="3"/>
      <c r="K55" s="3"/>
      <c r="L55" s="3"/>
      <c r="M55" s="3"/>
    </row>
    <row r="56" spans="1:13" s="64" customFormat="1" ht="24.75" customHeight="1">
      <c r="A56" s="112" t="s">
        <v>106</v>
      </c>
      <c r="B56" s="113" t="s">
        <v>107</v>
      </c>
      <c r="C56" s="114">
        <f t="shared" si="0"/>
        <v>46</v>
      </c>
      <c r="D56" s="125"/>
      <c r="E56" s="126">
        <f>SUM(E57:E59)</f>
        <v>46</v>
      </c>
      <c r="F56" s="126">
        <f>SUM(F57:F59)</f>
        <v>0</v>
      </c>
      <c r="G56" s="127">
        <f>SUM(G57:G59)</f>
        <v>0</v>
      </c>
      <c r="H56" s="25"/>
      <c r="I56" s="25"/>
      <c r="J56" s="25"/>
      <c r="K56" s="25"/>
      <c r="L56" s="25"/>
      <c r="M56" s="25"/>
    </row>
    <row r="57" spans="1:13" ht="24.75" customHeight="1">
      <c r="A57" s="15" t="s">
        <v>108</v>
      </c>
      <c r="B57" s="49" t="s">
        <v>109</v>
      </c>
      <c r="C57" s="118">
        <f t="shared" si="0"/>
        <v>10</v>
      </c>
      <c r="D57" s="122"/>
      <c r="E57" s="162">
        <v>10</v>
      </c>
      <c r="F57" s="123"/>
      <c r="G57" s="124"/>
      <c r="H57" s="3"/>
      <c r="I57" s="3"/>
      <c r="J57" s="3"/>
      <c r="K57" s="3"/>
      <c r="L57" s="3"/>
      <c r="M57" s="3"/>
    </row>
    <row r="58" spans="1:13" ht="24.75" customHeight="1">
      <c r="A58" s="15" t="s">
        <v>110</v>
      </c>
      <c r="B58" s="49" t="s">
        <v>111</v>
      </c>
      <c r="C58" s="118">
        <f t="shared" si="0"/>
        <v>36</v>
      </c>
      <c r="D58" s="122"/>
      <c r="E58" s="162">
        <v>36</v>
      </c>
      <c r="F58" s="123"/>
      <c r="G58" s="124"/>
      <c r="H58" s="3"/>
      <c r="I58" s="3"/>
      <c r="J58" s="3"/>
      <c r="K58" s="3"/>
      <c r="L58" s="3"/>
      <c r="M58" s="3"/>
    </row>
    <row r="59" spans="1:13" ht="24.75" customHeight="1">
      <c r="A59" s="15" t="s">
        <v>112</v>
      </c>
      <c r="B59" s="49" t="s">
        <v>113</v>
      </c>
      <c r="C59" s="118">
        <f t="shared" si="0"/>
        <v>0</v>
      </c>
      <c r="D59" s="122"/>
      <c r="E59" s="123"/>
      <c r="F59" s="123"/>
      <c r="G59" s="124"/>
      <c r="H59" s="3"/>
      <c r="I59" s="3"/>
      <c r="J59" s="3"/>
      <c r="K59" s="3"/>
      <c r="L59" s="3"/>
      <c r="M59" s="3"/>
    </row>
    <row r="60" spans="1:13" s="160" customFormat="1" ht="24.75" customHeight="1">
      <c r="A60" s="112" t="s">
        <v>114</v>
      </c>
      <c r="B60" s="113" t="s">
        <v>115</v>
      </c>
      <c r="C60" s="129">
        <f t="shared" si="0"/>
        <v>219.4</v>
      </c>
      <c r="D60" s="130"/>
      <c r="E60" s="127">
        <f>SUM(E61:E62)</f>
        <v>219.4</v>
      </c>
      <c r="F60" s="127">
        <f>SUM(F61:F62)</f>
        <v>0</v>
      </c>
      <c r="G60" s="127">
        <f>SUM(G61:G62)</f>
        <v>0</v>
      </c>
      <c r="H60" s="159"/>
      <c r="I60" s="159"/>
      <c r="J60" s="159"/>
      <c r="K60" s="159"/>
      <c r="L60" s="159"/>
      <c r="M60" s="159"/>
    </row>
    <row r="61" spans="1:13" ht="24.75" customHeight="1">
      <c r="A61" s="15" t="s">
        <v>116</v>
      </c>
      <c r="B61" s="49" t="s">
        <v>117</v>
      </c>
      <c r="C61" s="118">
        <f t="shared" si="0"/>
        <v>19.399999999999999</v>
      </c>
      <c r="D61" s="122"/>
      <c r="E61" s="162">
        <v>19.399999999999999</v>
      </c>
      <c r="F61" s="123"/>
      <c r="G61" s="124"/>
      <c r="H61" s="3"/>
      <c r="I61" s="3"/>
      <c r="J61" s="3"/>
      <c r="K61" s="3"/>
      <c r="L61" s="3"/>
      <c r="M61" s="3"/>
    </row>
    <row r="62" spans="1:13" ht="24.75" customHeight="1">
      <c r="A62" s="15" t="s">
        <v>118</v>
      </c>
      <c r="B62" s="49" t="s">
        <v>119</v>
      </c>
      <c r="C62" s="118">
        <f t="shared" si="0"/>
        <v>200</v>
      </c>
      <c r="D62" s="122"/>
      <c r="E62" s="162">
        <v>200</v>
      </c>
      <c r="F62" s="123"/>
      <c r="G62" s="124"/>
      <c r="H62" s="3"/>
      <c r="I62" s="3"/>
      <c r="J62" s="3"/>
      <c r="K62" s="3"/>
      <c r="L62" s="3"/>
      <c r="M62" s="3"/>
    </row>
    <row r="63" spans="1:13" s="64" customFormat="1" ht="24.75" customHeight="1">
      <c r="A63" s="112" t="s">
        <v>120</v>
      </c>
      <c r="B63" s="113" t="s">
        <v>121</v>
      </c>
      <c r="C63" s="114">
        <f t="shared" si="0"/>
        <v>2.1</v>
      </c>
      <c r="D63" s="125"/>
      <c r="E63" s="126">
        <f>E64</f>
        <v>2.1</v>
      </c>
      <c r="F63" s="126">
        <f>F64</f>
        <v>0</v>
      </c>
      <c r="G63" s="127">
        <f>G64</f>
        <v>0</v>
      </c>
      <c r="H63" s="25"/>
      <c r="I63" s="25"/>
      <c r="J63" s="25"/>
      <c r="K63" s="25"/>
      <c r="L63" s="25"/>
      <c r="M63" s="25"/>
    </row>
    <row r="64" spans="1:13" ht="24.75" customHeight="1">
      <c r="A64" s="15" t="s">
        <v>122</v>
      </c>
      <c r="B64" s="49" t="s">
        <v>123</v>
      </c>
      <c r="C64" s="118">
        <f t="shared" si="0"/>
        <v>2.1</v>
      </c>
      <c r="D64" s="122"/>
      <c r="E64" s="162">
        <v>2.1</v>
      </c>
      <c r="F64" s="123"/>
      <c r="G64" s="124"/>
      <c r="H64" s="3"/>
      <c r="I64" s="3"/>
      <c r="J64" s="3"/>
      <c r="K64" s="3"/>
      <c r="L64" s="3"/>
      <c r="M64" s="3"/>
    </row>
    <row r="65" spans="1:13" s="64" customFormat="1" ht="24.75" customHeight="1">
      <c r="A65" s="112" t="s">
        <v>124</v>
      </c>
      <c r="B65" s="113" t="s">
        <v>125</v>
      </c>
      <c r="C65" s="114">
        <f t="shared" si="0"/>
        <v>440.7</v>
      </c>
      <c r="D65" s="125"/>
      <c r="E65" s="126">
        <f>SUM(E66:E68)</f>
        <v>440.7</v>
      </c>
      <c r="F65" s="126">
        <f>SUM(F66:F68)</f>
        <v>0</v>
      </c>
      <c r="G65" s="127">
        <f>SUM(G66:G68)</f>
        <v>0</v>
      </c>
      <c r="H65" s="25"/>
      <c r="I65" s="25"/>
      <c r="J65" s="25"/>
      <c r="K65" s="25"/>
      <c r="L65" s="25"/>
      <c r="M65" s="25"/>
    </row>
    <row r="66" spans="1:13" ht="24.75" customHeight="1">
      <c r="A66" s="15" t="s">
        <v>126</v>
      </c>
      <c r="B66" s="49" t="s">
        <v>127</v>
      </c>
      <c r="C66" s="118">
        <f t="shared" si="0"/>
        <v>1.2</v>
      </c>
      <c r="D66" s="122"/>
      <c r="E66" s="162">
        <v>1.2</v>
      </c>
      <c r="F66" s="123"/>
      <c r="G66" s="124"/>
      <c r="H66" s="3"/>
      <c r="I66" s="3"/>
      <c r="J66" s="3"/>
      <c r="K66" s="3"/>
      <c r="L66" s="3"/>
      <c r="M66" s="3"/>
    </row>
    <row r="67" spans="1:13" ht="24.75" customHeight="1">
      <c r="A67" s="15" t="s">
        <v>128</v>
      </c>
      <c r="B67" s="49" t="s">
        <v>129</v>
      </c>
      <c r="C67" s="118">
        <f t="shared" si="0"/>
        <v>27</v>
      </c>
      <c r="D67" s="122"/>
      <c r="E67" s="162">
        <v>27</v>
      </c>
      <c r="F67" s="123"/>
      <c r="G67" s="124"/>
      <c r="H67" s="3"/>
      <c r="I67" s="3"/>
      <c r="J67" s="3"/>
      <c r="K67" s="3"/>
      <c r="L67" s="3"/>
      <c r="M67" s="3"/>
    </row>
    <row r="68" spans="1:13" ht="24.75" customHeight="1">
      <c r="A68" s="15" t="s">
        <v>130</v>
      </c>
      <c r="B68" s="49" t="s">
        <v>131</v>
      </c>
      <c r="C68" s="118">
        <f t="shared" si="0"/>
        <v>412.5</v>
      </c>
      <c r="D68" s="122"/>
      <c r="E68" s="162">
        <v>412.5</v>
      </c>
      <c r="F68" s="123"/>
      <c r="G68" s="124"/>
      <c r="H68" s="3"/>
      <c r="I68" s="3"/>
      <c r="J68" s="3"/>
      <c r="K68" s="3"/>
      <c r="L68" s="3"/>
      <c r="M68" s="3"/>
    </row>
    <row r="69" spans="1:13" s="64" customFormat="1" ht="24.75" customHeight="1">
      <c r="A69" s="112" t="s">
        <v>132</v>
      </c>
      <c r="B69" s="113" t="s">
        <v>133</v>
      </c>
      <c r="C69" s="114">
        <f t="shared" si="0"/>
        <v>13.4</v>
      </c>
      <c r="D69" s="125"/>
      <c r="E69" s="126">
        <f>E70</f>
        <v>13.4</v>
      </c>
      <c r="F69" s="126">
        <f>F70</f>
        <v>0</v>
      </c>
      <c r="G69" s="127">
        <f>G70</f>
        <v>0</v>
      </c>
      <c r="H69" s="25"/>
      <c r="I69" s="25"/>
      <c r="J69" s="25"/>
      <c r="K69" s="25"/>
      <c r="L69" s="25"/>
      <c r="M69" s="25"/>
    </row>
    <row r="70" spans="1:13" ht="24.75" customHeight="1">
      <c r="A70" s="15" t="s">
        <v>134</v>
      </c>
      <c r="B70" s="49" t="s">
        <v>135</v>
      </c>
      <c r="C70" s="118">
        <f t="shared" si="0"/>
        <v>13.4</v>
      </c>
      <c r="D70" s="122"/>
      <c r="E70" s="123">
        <v>13.4</v>
      </c>
      <c r="F70" s="123"/>
      <c r="G70" s="124"/>
      <c r="H70" s="3"/>
      <c r="I70" s="3"/>
      <c r="J70" s="3"/>
      <c r="K70" s="3"/>
      <c r="L70" s="3"/>
      <c r="M70" s="3"/>
    </row>
    <row r="71" spans="1:13" s="64" customFormat="1" ht="24.75" customHeight="1">
      <c r="A71" s="112">
        <v>20899</v>
      </c>
      <c r="B71" s="113" t="s">
        <v>136</v>
      </c>
      <c r="C71" s="114">
        <f t="shared" si="0"/>
        <v>340.67</v>
      </c>
      <c r="D71" s="125"/>
      <c r="E71" s="126">
        <f>E72</f>
        <v>340.67</v>
      </c>
      <c r="F71" s="126">
        <f>F72</f>
        <v>0</v>
      </c>
      <c r="G71" s="159"/>
      <c r="H71" s="25"/>
      <c r="I71" s="25"/>
      <c r="J71" s="25"/>
      <c r="K71" s="25"/>
      <c r="L71" s="25"/>
      <c r="M71" s="25"/>
    </row>
    <row r="72" spans="1:13" ht="24.75" customHeight="1">
      <c r="A72" s="15">
        <v>2089901</v>
      </c>
      <c r="B72" s="49" t="s">
        <v>137</v>
      </c>
      <c r="C72" s="118">
        <f t="shared" si="0"/>
        <v>340.67</v>
      </c>
      <c r="D72" s="122"/>
      <c r="E72" s="123">
        <v>340.67</v>
      </c>
      <c r="F72" s="123"/>
      <c r="G72" s="124"/>
      <c r="H72" s="3"/>
      <c r="I72" s="3"/>
      <c r="J72" s="3"/>
      <c r="K72" s="3"/>
      <c r="L72" s="3"/>
      <c r="M72" s="3"/>
    </row>
    <row r="73" spans="1:13" s="65" customFormat="1" ht="24.75" customHeight="1">
      <c r="A73" s="112" t="s">
        <v>138</v>
      </c>
      <c r="B73" s="113" t="s">
        <v>139</v>
      </c>
      <c r="C73" s="129">
        <f>SUM(D73:L73)</f>
        <v>9148.1732680000005</v>
      </c>
      <c r="D73" s="130"/>
      <c r="E73" s="127">
        <f>E74+E79+E81+E85+E76</f>
        <v>4878.5832680000003</v>
      </c>
      <c r="F73" s="127">
        <f>F74+F79+F81+F85+F76</f>
        <v>0</v>
      </c>
      <c r="G73" s="127">
        <f>G74+G79+G81+G85+G76</f>
        <v>4269.59</v>
      </c>
      <c r="H73" s="124"/>
      <c r="I73" s="124"/>
      <c r="J73" s="124"/>
      <c r="K73" s="124"/>
      <c r="L73" s="124"/>
      <c r="M73" s="124"/>
    </row>
    <row r="74" spans="1:13" s="64" customFormat="1" ht="24.75" customHeight="1">
      <c r="A74" s="112">
        <v>21003</v>
      </c>
      <c r="B74" s="113" t="s">
        <v>140</v>
      </c>
      <c r="C74" s="114">
        <f t="shared" si="0"/>
        <v>5957.8195880000003</v>
      </c>
      <c r="D74" s="125"/>
      <c r="E74" s="126">
        <f>E75</f>
        <v>1732.2295880000001</v>
      </c>
      <c r="F74" s="126">
        <f>F75</f>
        <v>0</v>
      </c>
      <c r="G74" s="127">
        <f>G75</f>
        <v>4225.59</v>
      </c>
      <c r="H74" s="25"/>
      <c r="I74" s="25"/>
      <c r="J74" s="25"/>
      <c r="K74" s="25"/>
      <c r="L74" s="25"/>
      <c r="M74" s="25"/>
    </row>
    <row r="75" spans="1:13" ht="24.75" customHeight="1">
      <c r="A75" s="15">
        <v>2100302</v>
      </c>
      <c r="B75" s="49" t="s">
        <v>141</v>
      </c>
      <c r="C75" s="118">
        <f t="shared" si="0"/>
        <v>5957.8195880000003</v>
      </c>
      <c r="D75" s="122"/>
      <c r="E75" s="162">
        <f>828.2576+903.971988</f>
        <v>1732.2295880000001</v>
      </c>
      <c r="F75" s="123"/>
      <c r="G75" s="124">
        <v>4225.59</v>
      </c>
      <c r="H75" s="3"/>
      <c r="I75" s="3"/>
      <c r="J75" s="3"/>
      <c r="K75" s="3"/>
      <c r="L75" s="3"/>
      <c r="M75" s="3"/>
    </row>
    <row r="76" spans="1:13" ht="24.75" customHeight="1">
      <c r="A76" s="169" t="s">
        <v>416</v>
      </c>
      <c r="B76" s="169" t="s">
        <v>417</v>
      </c>
      <c r="C76" s="114">
        <f t="shared" si="0"/>
        <v>1373.3179</v>
      </c>
      <c r="D76" s="176"/>
      <c r="E76" s="184">
        <f>E77+E78</f>
        <v>1373.3179</v>
      </c>
      <c r="F76" s="184">
        <f>F77+F78</f>
        <v>0</v>
      </c>
      <c r="G76" s="184">
        <f>G77+G78</f>
        <v>0</v>
      </c>
      <c r="H76" s="179"/>
      <c r="I76" s="179"/>
      <c r="J76" s="179"/>
      <c r="K76" s="179"/>
      <c r="L76" s="179"/>
      <c r="M76" s="179"/>
    </row>
    <row r="77" spans="1:13" ht="24.75" customHeight="1">
      <c r="A77" s="163" t="s">
        <v>418</v>
      </c>
      <c r="B77" s="163" t="s">
        <v>419</v>
      </c>
      <c r="C77" s="118">
        <f t="shared" si="0"/>
        <v>1073.3179</v>
      </c>
      <c r="D77" s="176"/>
      <c r="E77" s="162">
        <v>1073.3179</v>
      </c>
      <c r="F77" s="177"/>
      <c r="G77" s="178"/>
      <c r="H77" s="179"/>
      <c r="I77" s="179"/>
      <c r="J77" s="179"/>
      <c r="K77" s="179"/>
      <c r="L77" s="179"/>
      <c r="M77" s="179"/>
    </row>
    <row r="78" spans="1:13" ht="24.75" customHeight="1">
      <c r="A78" s="163">
        <v>2100499</v>
      </c>
      <c r="B78" s="163" t="s">
        <v>575</v>
      </c>
      <c r="C78" s="118">
        <f t="shared" si="0"/>
        <v>300</v>
      </c>
      <c r="D78" s="176"/>
      <c r="E78" s="162">
        <v>300</v>
      </c>
      <c r="F78" s="177"/>
      <c r="G78" s="178"/>
      <c r="H78" s="179"/>
      <c r="I78" s="179"/>
      <c r="J78" s="179"/>
      <c r="K78" s="179"/>
      <c r="L78" s="179"/>
      <c r="M78" s="179"/>
    </row>
    <row r="79" spans="1:13" s="64" customFormat="1" ht="24.75" customHeight="1">
      <c r="A79" s="112" t="s">
        <v>142</v>
      </c>
      <c r="B79" s="113" t="s">
        <v>143</v>
      </c>
      <c r="C79" s="114">
        <f t="shared" si="0"/>
        <v>235.5</v>
      </c>
      <c r="D79" s="125"/>
      <c r="E79" s="126">
        <f>E80</f>
        <v>235.5</v>
      </c>
      <c r="F79" s="126">
        <f>F80</f>
        <v>0</v>
      </c>
      <c r="G79" s="127">
        <f>G80</f>
        <v>0</v>
      </c>
      <c r="H79" s="25"/>
      <c r="I79" s="25"/>
      <c r="J79" s="25"/>
      <c r="K79" s="25"/>
      <c r="L79" s="25"/>
      <c r="M79" s="25"/>
    </row>
    <row r="80" spans="1:13" ht="24.75" customHeight="1">
      <c r="A80" s="15" t="s">
        <v>144</v>
      </c>
      <c r="B80" s="49" t="s">
        <v>145</v>
      </c>
      <c r="C80" s="118">
        <f t="shared" si="0"/>
        <v>235.5</v>
      </c>
      <c r="D80" s="122"/>
      <c r="E80" s="162">
        <v>235.5</v>
      </c>
      <c r="F80" s="123"/>
      <c r="G80" s="124"/>
      <c r="H80" s="3"/>
      <c r="I80" s="3"/>
      <c r="J80" s="3"/>
      <c r="K80" s="3"/>
      <c r="L80" s="3"/>
      <c r="M80" s="3"/>
    </row>
    <row r="81" spans="1:13" s="64" customFormat="1" ht="24.75" customHeight="1">
      <c r="A81" s="112" t="s">
        <v>146</v>
      </c>
      <c r="B81" s="113" t="s">
        <v>147</v>
      </c>
      <c r="C81" s="114">
        <f t="shared" si="0"/>
        <v>1581.5357800000002</v>
      </c>
      <c r="D81" s="125"/>
      <c r="E81" s="126">
        <f>SUM(E82:E84)</f>
        <v>1537.5357800000002</v>
      </c>
      <c r="F81" s="126">
        <f>SUM(F82:F84)</f>
        <v>0</v>
      </c>
      <c r="G81" s="127">
        <f>SUM(G82:G84)</f>
        <v>44</v>
      </c>
      <c r="H81" s="25"/>
      <c r="I81" s="25"/>
      <c r="J81" s="25"/>
      <c r="K81" s="25"/>
      <c r="L81" s="25"/>
      <c r="M81" s="25"/>
    </row>
    <row r="82" spans="1:13" ht="24.75" customHeight="1">
      <c r="A82" s="15" t="s">
        <v>148</v>
      </c>
      <c r="B82" s="49" t="s">
        <v>149</v>
      </c>
      <c r="C82" s="118">
        <f t="shared" si="0"/>
        <v>194.9496</v>
      </c>
      <c r="D82" s="122"/>
      <c r="E82" s="162">
        <v>194.9496</v>
      </c>
      <c r="F82" s="123"/>
      <c r="G82" s="124"/>
      <c r="H82" s="3"/>
      <c r="I82" s="3"/>
      <c r="J82" s="3"/>
      <c r="K82" s="3"/>
      <c r="L82" s="3"/>
      <c r="M82" s="3"/>
    </row>
    <row r="83" spans="1:13" ht="24.75" customHeight="1">
      <c r="A83" s="15" t="s">
        <v>150</v>
      </c>
      <c r="B83" s="49" t="s">
        <v>151</v>
      </c>
      <c r="C83" s="118">
        <f t="shared" ref="C83:C121" si="1">SUM(D83:L83)</f>
        <v>1031.7701999999999</v>
      </c>
      <c r="D83" s="122"/>
      <c r="E83" s="162">
        <v>987.77020000000005</v>
      </c>
      <c r="F83" s="123"/>
      <c r="G83" s="124">
        <v>44</v>
      </c>
      <c r="H83" s="3"/>
      <c r="I83" s="3"/>
      <c r="J83" s="3"/>
      <c r="K83" s="3"/>
      <c r="L83" s="3"/>
      <c r="M83" s="3"/>
    </row>
    <row r="84" spans="1:13" ht="24.75" customHeight="1">
      <c r="A84" s="15" t="s">
        <v>152</v>
      </c>
      <c r="B84" s="49" t="s">
        <v>153</v>
      </c>
      <c r="C84" s="118">
        <f t="shared" si="1"/>
        <v>354.81598000000002</v>
      </c>
      <c r="D84" s="122"/>
      <c r="E84" s="162">
        <v>354.81598000000002</v>
      </c>
      <c r="F84" s="123"/>
      <c r="G84" s="124"/>
      <c r="H84" s="3"/>
      <c r="I84" s="3"/>
      <c r="J84" s="3"/>
      <c r="K84" s="3"/>
      <c r="L84" s="3"/>
      <c r="M84" s="3"/>
    </row>
    <row r="85" spans="1:13" s="64" customFormat="1" ht="24.75" customHeight="1">
      <c r="A85" s="112" t="s">
        <v>154</v>
      </c>
      <c r="B85" s="113" t="s">
        <v>155</v>
      </c>
      <c r="C85" s="114">
        <f t="shared" si="1"/>
        <v>0</v>
      </c>
      <c r="D85" s="125"/>
      <c r="E85" s="126">
        <f>E86</f>
        <v>0</v>
      </c>
      <c r="F85" s="126">
        <f>F86</f>
        <v>0</v>
      </c>
      <c r="G85" s="127">
        <f>G86</f>
        <v>0</v>
      </c>
      <c r="H85" s="25"/>
      <c r="I85" s="25"/>
      <c r="J85" s="25"/>
      <c r="K85" s="25"/>
      <c r="L85" s="25"/>
      <c r="M85" s="25"/>
    </row>
    <row r="86" spans="1:13" ht="24.75" customHeight="1">
      <c r="A86" s="15" t="s">
        <v>156</v>
      </c>
      <c r="B86" s="49" t="s">
        <v>157</v>
      </c>
      <c r="C86" s="118">
        <f t="shared" si="1"/>
        <v>0</v>
      </c>
      <c r="D86" s="122"/>
      <c r="E86" s="123"/>
      <c r="F86" s="123"/>
      <c r="G86" s="124"/>
      <c r="H86" s="3"/>
      <c r="I86" s="3"/>
      <c r="J86" s="3"/>
      <c r="K86" s="3"/>
      <c r="L86" s="3"/>
      <c r="M86" s="3"/>
    </row>
    <row r="87" spans="1:13" s="64" customFormat="1" ht="24.75" customHeight="1">
      <c r="A87" s="169" t="s">
        <v>444</v>
      </c>
      <c r="B87" s="169" t="s">
        <v>445</v>
      </c>
      <c r="C87" s="114">
        <f t="shared" si="1"/>
        <v>350</v>
      </c>
      <c r="D87" s="180"/>
      <c r="E87" s="181">
        <f>E88</f>
        <v>350</v>
      </c>
      <c r="F87" s="181">
        <f>F88</f>
        <v>0</v>
      </c>
      <c r="G87" s="182"/>
      <c r="H87" s="183"/>
      <c r="I87" s="183"/>
      <c r="J87" s="183"/>
      <c r="K87" s="183"/>
      <c r="L87" s="183"/>
      <c r="M87" s="183"/>
    </row>
    <row r="88" spans="1:13" s="64" customFormat="1" ht="24.75" customHeight="1">
      <c r="A88" s="169" t="s">
        <v>446</v>
      </c>
      <c r="B88" s="169" t="s">
        <v>447</v>
      </c>
      <c r="C88" s="114">
        <f t="shared" si="1"/>
        <v>350</v>
      </c>
      <c r="D88" s="180"/>
      <c r="E88" s="181">
        <f>E89+E90</f>
        <v>350</v>
      </c>
      <c r="F88" s="181">
        <f>F89+F90</f>
        <v>0</v>
      </c>
      <c r="G88" s="182"/>
      <c r="H88" s="183"/>
      <c r="I88" s="183"/>
      <c r="J88" s="183"/>
      <c r="K88" s="183"/>
      <c r="L88" s="183"/>
      <c r="M88" s="183"/>
    </row>
    <row r="89" spans="1:13" ht="24.75" customHeight="1">
      <c r="A89" s="163" t="s">
        <v>448</v>
      </c>
      <c r="B89" s="163" t="s">
        <v>449</v>
      </c>
      <c r="C89" s="118">
        <f t="shared" si="1"/>
        <v>150</v>
      </c>
      <c r="D89" s="176"/>
      <c r="E89" s="162">
        <v>150</v>
      </c>
      <c r="F89" s="177"/>
      <c r="G89" s="178"/>
      <c r="H89" s="179"/>
      <c r="I89" s="179"/>
      <c r="J89" s="179"/>
      <c r="K89" s="179"/>
      <c r="L89" s="179"/>
      <c r="M89" s="179"/>
    </row>
    <row r="90" spans="1:13" ht="24.75" customHeight="1">
      <c r="A90" s="163" t="s">
        <v>450</v>
      </c>
      <c r="B90" s="163" t="s">
        <v>451</v>
      </c>
      <c r="C90" s="118">
        <f t="shared" si="1"/>
        <v>200</v>
      </c>
      <c r="D90" s="176"/>
      <c r="E90" s="162">
        <v>200</v>
      </c>
      <c r="F90" s="177"/>
      <c r="G90" s="178"/>
      <c r="H90" s="179"/>
      <c r="I90" s="179"/>
      <c r="J90" s="179"/>
      <c r="K90" s="179"/>
      <c r="L90" s="179"/>
      <c r="M90" s="179"/>
    </row>
    <row r="91" spans="1:13" s="64" customFormat="1" ht="24.75" customHeight="1">
      <c r="A91" s="112" t="s">
        <v>158</v>
      </c>
      <c r="B91" s="113" t="s">
        <v>159</v>
      </c>
      <c r="C91" s="114">
        <f t="shared" si="1"/>
        <v>16761</v>
      </c>
      <c r="D91" s="125"/>
      <c r="E91" s="126">
        <f>E92+E94+E96+E98+E100</f>
        <v>11628</v>
      </c>
      <c r="F91" s="126">
        <f>F92+F94+F96+F98+F100</f>
        <v>5133</v>
      </c>
      <c r="G91" s="127">
        <f>G92+G94+G96+G98+G100</f>
        <v>0</v>
      </c>
      <c r="H91" s="25"/>
      <c r="I91" s="25"/>
      <c r="J91" s="25"/>
      <c r="K91" s="25"/>
      <c r="L91" s="25"/>
      <c r="M91" s="25"/>
    </row>
    <row r="92" spans="1:13" s="64" customFormat="1" ht="24.75" customHeight="1">
      <c r="A92" s="112" t="s">
        <v>160</v>
      </c>
      <c r="B92" s="113" t="s">
        <v>161</v>
      </c>
      <c r="C92" s="114">
        <f t="shared" si="1"/>
        <v>2820</v>
      </c>
      <c r="D92" s="125"/>
      <c r="E92" s="126">
        <f>E93</f>
        <v>2820</v>
      </c>
      <c r="F92" s="126">
        <f>F93</f>
        <v>0</v>
      </c>
      <c r="G92" s="127">
        <f>G93</f>
        <v>0</v>
      </c>
      <c r="H92" s="25"/>
      <c r="I92" s="25"/>
      <c r="J92" s="25"/>
      <c r="K92" s="25"/>
      <c r="L92" s="25"/>
      <c r="M92" s="25"/>
    </row>
    <row r="93" spans="1:13" ht="27">
      <c r="A93" s="15" t="s">
        <v>162</v>
      </c>
      <c r="B93" s="49" t="s">
        <v>163</v>
      </c>
      <c r="C93" s="118">
        <f t="shared" si="1"/>
        <v>2820</v>
      </c>
      <c r="D93" s="122"/>
      <c r="E93" s="162">
        <v>2820</v>
      </c>
      <c r="F93" s="123"/>
      <c r="G93" s="124"/>
      <c r="H93" s="3"/>
      <c r="I93" s="3"/>
      <c r="J93" s="3"/>
      <c r="K93" s="3"/>
      <c r="L93" s="3"/>
      <c r="M93" s="3"/>
    </row>
    <row r="94" spans="1:13" s="64" customFormat="1" ht="24.75" customHeight="1">
      <c r="A94" s="112" t="s">
        <v>164</v>
      </c>
      <c r="B94" s="113" t="s">
        <v>165</v>
      </c>
      <c r="C94" s="114">
        <f t="shared" si="1"/>
        <v>0</v>
      </c>
      <c r="D94" s="125"/>
      <c r="E94" s="126">
        <f>E95</f>
        <v>0</v>
      </c>
      <c r="F94" s="126">
        <f>F95</f>
        <v>0</v>
      </c>
      <c r="G94" s="159"/>
      <c r="H94" s="25"/>
      <c r="I94" s="25"/>
      <c r="J94" s="25"/>
      <c r="K94" s="25"/>
      <c r="L94" s="25"/>
      <c r="M94" s="25"/>
    </row>
    <row r="95" spans="1:13" ht="27">
      <c r="A95" s="15" t="s">
        <v>166</v>
      </c>
      <c r="B95" s="49" t="s">
        <v>167</v>
      </c>
      <c r="C95" s="118">
        <f t="shared" si="1"/>
        <v>0</v>
      </c>
      <c r="D95" s="122"/>
      <c r="E95" s="123"/>
      <c r="F95" s="123"/>
      <c r="G95" s="124"/>
      <c r="H95" s="3"/>
      <c r="I95" s="3"/>
      <c r="J95" s="3"/>
      <c r="K95" s="3"/>
      <c r="L95" s="3"/>
      <c r="M95" s="3"/>
    </row>
    <row r="96" spans="1:13" s="64" customFormat="1" ht="24.75" customHeight="1">
      <c r="A96" s="112" t="s">
        <v>168</v>
      </c>
      <c r="B96" s="113" t="s">
        <v>169</v>
      </c>
      <c r="C96" s="114">
        <f t="shared" si="1"/>
        <v>5062</v>
      </c>
      <c r="D96" s="125"/>
      <c r="E96" s="126">
        <f>E97</f>
        <v>5062</v>
      </c>
      <c r="F96" s="126">
        <f>F97</f>
        <v>0</v>
      </c>
      <c r="G96" s="159"/>
      <c r="H96" s="25"/>
      <c r="I96" s="25"/>
      <c r="J96" s="25"/>
      <c r="K96" s="25"/>
      <c r="L96" s="25"/>
      <c r="M96" s="25"/>
    </row>
    <row r="97" spans="1:13" ht="24.75" customHeight="1">
      <c r="A97" s="15" t="s">
        <v>170</v>
      </c>
      <c r="B97" s="49" t="s">
        <v>171</v>
      </c>
      <c r="C97" s="118">
        <f t="shared" si="1"/>
        <v>5062</v>
      </c>
      <c r="D97" s="122"/>
      <c r="E97" s="162">
        <v>5062</v>
      </c>
      <c r="F97" s="123"/>
      <c r="G97" s="124"/>
      <c r="H97" s="3"/>
      <c r="I97" s="3"/>
      <c r="J97" s="3"/>
      <c r="K97" s="3"/>
      <c r="L97" s="3"/>
      <c r="M97" s="3"/>
    </row>
    <row r="98" spans="1:13" s="64" customFormat="1" ht="40.5">
      <c r="A98" s="112" t="s">
        <v>172</v>
      </c>
      <c r="B98" s="161" t="s">
        <v>173</v>
      </c>
      <c r="C98" s="114">
        <f t="shared" si="1"/>
        <v>5133</v>
      </c>
      <c r="D98" s="125"/>
      <c r="E98" s="126">
        <f>SUM(E99)</f>
        <v>0</v>
      </c>
      <c r="F98" s="126">
        <f>SUM(F99)</f>
        <v>5133</v>
      </c>
      <c r="G98" s="159"/>
      <c r="H98" s="25"/>
      <c r="I98" s="25"/>
      <c r="J98" s="25"/>
      <c r="K98" s="25"/>
      <c r="L98" s="25"/>
      <c r="M98" s="25"/>
    </row>
    <row r="99" spans="1:13" ht="24.75" customHeight="1">
      <c r="A99" s="15" t="s">
        <v>174</v>
      </c>
      <c r="B99" s="16" t="s">
        <v>175</v>
      </c>
      <c r="C99" s="118">
        <f t="shared" si="1"/>
        <v>5133</v>
      </c>
      <c r="D99" s="122"/>
      <c r="E99" s="123"/>
      <c r="F99" s="123">
        <v>5133</v>
      </c>
      <c r="G99" s="124"/>
      <c r="H99" s="3"/>
      <c r="I99" s="3"/>
      <c r="J99" s="3"/>
      <c r="K99" s="3"/>
      <c r="L99" s="3"/>
      <c r="M99" s="3"/>
    </row>
    <row r="100" spans="1:13" s="64" customFormat="1" ht="24.75" customHeight="1">
      <c r="A100" s="112" t="s">
        <v>176</v>
      </c>
      <c r="B100" s="113" t="s">
        <v>177</v>
      </c>
      <c r="C100" s="114">
        <f t="shared" si="1"/>
        <v>3746</v>
      </c>
      <c r="D100" s="125"/>
      <c r="E100" s="126">
        <f>E101</f>
        <v>3746</v>
      </c>
      <c r="F100" s="126">
        <f>F101</f>
        <v>0</v>
      </c>
      <c r="G100" s="159"/>
      <c r="H100" s="25"/>
      <c r="I100" s="25"/>
      <c r="J100" s="25"/>
      <c r="K100" s="25"/>
      <c r="L100" s="25"/>
      <c r="M100" s="25"/>
    </row>
    <row r="101" spans="1:13" ht="24.75" customHeight="1">
      <c r="A101" s="15">
        <v>2129901</v>
      </c>
      <c r="B101" s="49" t="s">
        <v>178</v>
      </c>
      <c r="C101" s="118">
        <f t="shared" si="1"/>
        <v>3746</v>
      </c>
      <c r="D101" s="122"/>
      <c r="E101" s="162">
        <v>3746</v>
      </c>
      <c r="F101" s="123"/>
      <c r="G101" s="124"/>
      <c r="H101" s="3"/>
      <c r="I101" s="3"/>
      <c r="J101" s="3"/>
      <c r="K101" s="3"/>
      <c r="L101" s="3"/>
      <c r="M101" s="3"/>
    </row>
    <row r="102" spans="1:13" s="64" customFormat="1" ht="24.75" customHeight="1">
      <c r="A102" s="112" t="s">
        <v>179</v>
      </c>
      <c r="B102" s="113" t="s">
        <v>180</v>
      </c>
      <c r="C102" s="114">
        <f t="shared" si="1"/>
        <v>9485.6596000000009</v>
      </c>
      <c r="D102" s="125"/>
      <c r="E102" s="126">
        <f>E103+E109+E111+E116+E114</f>
        <v>9485.6596000000009</v>
      </c>
      <c r="F102" s="126">
        <f>F103+F109+F111+F116</f>
        <v>0</v>
      </c>
      <c r="G102" s="159"/>
      <c r="H102" s="25"/>
      <c r="I102" s="25"/>
      <c r="J102" s="25"/>
      <c r="K102" s="25"/>
      <c r="L102" s="25"/>
      <c r="M102" s="25"/>
    </row>
    <row r="103" spans="1:13" s="64" customFormat="1" ht="24.75" customHeight="1">
      <c r="A103" s="112" t="s">
        <v>181</v>
      </c>
      <c r="B103" s="113" t="s">
        <v>182</v>
      </c>
      <c r="C103" s="114">
        <f t="shared" si="1"/>
        <v>2480.154</v>
      </c>
      <c r="D103" s="125"/>
      <c r="E103" s="126">
        <f>SUM(E104:E108)</f>
        <v>2480.154</v>
      </c>
      <c r="F103" s="126">
        <f>SUM(F104:F108)</f>
        <v>0</v>
      </c>
      <c r="G103" s="159"/>
      <c r="H103" s="25"/>
      <c r="I103" s="25"/>
      <c r="J103" s="25"/>
      <c r="K103" s="25"/>
      <c r="L103" s="25"/>
      <c r="M103" s="25"/>
    </row>
    <row r="104" spans="1:13" ht="24.75" customHeight="1">
      <c r="A104" s="15" t="s">
        <v>183</v>
      </c>
      <c r="B104" s="49" t="s">
        <v>51</v>
      </c>
      <c r="C104" s="118">
        <f t="shared" si="1"/>
        <v>914.654</v>
      </c>
      <c r="D104" s="122"/>
      <c r="E104" s="162">
        <v>914.654</v>
      </c>
      <c r="F104" s="123"/>
      <c r="G104" s="124"/>
      <c r="H104" s="3"/>
      <c r="I104" s="3"/>
      <c r="J104" s="3"/>
      <c r="K104" s="3"/>
      <c r="L104" s="3"/>
      <c r="M104" s="3"/>
    </row>
    <row r="105" spans="1:13" ht="24.75" customHeight="1">
      <c r="A105" s="15" t="s">
        <v>184</v>
      </c>
      <c r="B105" s="49" t="s">
        <v>185</v>
      </c>
      <c r="C105" s="118">
        <f t="shared" si="1"/>
        <v>51</v>
      </c>
      <c r="D105" s="122"/>
      <c r="E105" s="162">
        <v>51</v>
      </c>
      <c r="F105" s="123"/>
      <c r="G105" s="124"/>
      <c r="H105" s="3"/>
      <c r="I105" s="3"/>
      <c r="J105" s="3"/>
      <c r="K105" s="3"/>
      <c r="L105" s="3"/>
      <c r="M105" s="3"/>
    </row>
    <row r="106" spans="1:13" ht="24.75" customHeight="1">
      <c r="A106" s="15" t="s">
        <v>186</v>
      </c>
      <c r="B106" s="49" t="s">
        <v>187</v>
      </c>
      <c r="C106" s="118">
        <f t="shared" si="1"/>
        <v>29</v>
      </c>
      <c r="D106" s="122"/>
      <c r="E106" s="162">
        <v>29</v>
      </c>
      <c r="F106" s="123"/>
      <c r="G106" s="124"/>
      <c r="H106" s="3"/>
      <c r="I106" s="3"/>
      <c r="J106" s="3"/>
      <c r="K106" s="3"/>
      <c r="L106" s="3"/>
      <c r="M106" s="3"/>
    </row>
    <row r="107" spans="1:13" ht="24.75" customHeight="1">
      <c r="A107" s="15" t="s">
        <v>188</v>
      </c>
      <c r="B107" s="49" t="s">
        <v>189</v>
      </c>
      <c r="C107" s="118">
        <f t="shared" si="1"/>
        <v>1264.5</v>
      </c>
      <c r="D107" s="122"/>
      <c r="E107" s="162">
        <v>1264.5</v>
      </c>
      <c r="F107" s="123"/>
      <c r="G107" s="124"/>
      <c r="H107" s="3"/>
      <c r="I107" s="3"/>
      <c r="J107" s="3"/>
      <c r="K107" s="3"/>
      <c r="L107" s="3"/>
      <c r="M107" s="3"/>
    </row>
    <row r="108" spans="1:13" ht="24.75" customHeight="1">
      <c r="A108" s="15" t="s">
        <v>190</v>
      </c>
      <c r="B108" s="49" t="s">
        <v>191</v>
      </c>
      <c r="C108" s="118">
        <f t="shared" si="1"/>
        <v>221</v>
      </c>
      <c r="D108" s="122"/>
      <c r="E108" s="162">
        <v>221</v>
      </c>
      <c r="F108" s="123"/>
      <c r="G108" s="124"/>
      <c r="H108" s="3"/>
      <c r="I108" s="3"/>
      <c r="J108" s="3"/>
      <c r="K108" s="3"/>
      <c r="L108" s="3"/>
      <c r="M108" s="3"/>
    </row>
    <row r="109" spans="1:13" s="64" customFormat="1" ht="24.75" customHeight="1">
      <c r="A109" s="112" t="s">
        <v>192</v>
      </c>
      <c r="B109" s="113" t="s">
        <v>193</v>
      </c>
      <c r="C109" s="114">
        <f t="shared" si="1"/>
        <v>5524</v>
      </c>
      <c r="D109" s="125"/>
      <c r="E109" s="126">
        <f>E110</f>
        <v>5524</v>
      </c>
      <c r="F109" s="126">
        <f>F110</f>
        <v>0</v>
      </c>
      <c r="G109" s="159"/>
      <c r="H109" s="25"/>
      <c r="I109" s="25"/>
      <c r="J109" s="25"/>
      <c r="K109" s="25"/>
      <c r="L109" s="25"/>
      <c r="M109" s="25"/>
    </row>
    <row r="110" spans="1:13" ht="24.75" customHeight="1">
      <c r="A110" s="15" t="s">
        <v>194</v>
      </c>
      <c r="B110" s="49" t="s">
        <v>195</v>
      </c>
      <c r="C110" s="118">
        <f t="shared" si="1"/>
        <v>5524</v>
      </c>
      <c r="D110" s="122"/>
      <c r="E110" s="123">
        <v>5524</v>
      </c>
      <c r="F110" s="123"/>
      <c r="G110" s="124"/>
      <c r="H110" s="3"/>
      <c r="I110" s="3"/>
      <c r="J110" s="3"/>
      <c r="K110" s="3"/>
      <c r="L110" s="3"/>
      <c r="M110" s="3"/>
    </row>
    <row r="111" spans="1:13" s="64" customFormat="1" ht="24.75" customHeight="1">
      <c r="A111" s="112" t="s">
        <v>196</v>
      </c>
      <c r="B111" s="113" t="s">
        <v>197</v>
      </c>
      <c r="C111" s="114">
        <f t="shared" si="1"/>
        <v>358.50559999999996</v>
      </c>
      <c r="D111" s="125"/>
      <c r="E111" s="126">
        <f>SUM(E112:E113)</f>
        <v>358.50559999999996</v>
      </c>
      <c r="F111" s="126">
        <f>SUM(F112:F113)</f>
        <v>0</v>
      </c>
      <c r="G111" s="159"/>
      <c r="H111" s="25"/>
      <c r="I111" s="25"/>
      <c r="J111" s="25"/>
      <c r="K111" s="25"/>
      <c r="L111" s="25"/>
      <c r="M111" s="25"/>
    </row>
    <row r="112" spans="1:13" ht="24.75" customHeight="1">
      <c r="A112" s="15" t="s">
        <v>198</v>
      </c>
      <c r="B112" s="49" t="s">
        <v>199</v>
      </c>
      <c r="C112" s="118">
        <f t="shared" si="1"/>
        <v>196.50559999999999</v>
      </c>
      <c r="D112" s="122"/>
      <c r="E112" s="162">
        <v>196.50559999999999</v>
      </c>
      <c r="F112" s="123"/>
      <c r="G112" s="124"/>
      <c r="H112" s="3"/>
      <c r="I112" s="3"/>
      <c r="J112" s="3"/>
      <c r="K112" s="3"/>
      <c r="L112" s="3"/>
      <c r="M112" s="3"/>
    </row>
    <row r="113" spans="1:13" ht="24.75" customHeight="1">
      <c r="A113" s="15" t="s">
        <v>200</v>
      </c>
      <c r="B113" s="49" t="s">
        <v>201</v>
      </c>
      <c r="C113" s="118">
        <f t="shared" si="1"/>
        <v>162</v>
      </c>
      <c r="D113" s="122"/>
      <c r="E113" s="162">
        <v>162</v>
      </c>
      <c r="F113" s="123"/>
      <c r="G113" s="124"/>
      <c r="H113" s="3"/>
      <c r="I113" s="3"/>
      <c r="J113" s="3"/>
      <c r="K113" s="3"/>
      <c r="L113" s="3"/>
      <c r="M113" s="3"/>
    </row>
    <row r="114" spans="1:13" ht="24.75" customHeight="1">
      <c r="A114" s="169" t="s">
        <v>476</v>
      </c>
      <c r="B114" s="169" t="s">
        <v>477</v>
      </c>
      <c r="C114" s="114">
        <f t="shared" si="1"/>
        <v>70</v>
      </c>
      <c r="D114" s="176"/>
      <c r="E114" s="184">
        <f>E115</f>
        <v>70</v>
      </c>
      <c r="F114" s="184">
        <f>F115</f>
        <v>0</v>
      </c>
      <c r="G114" s="178"/>
      <c r="H114" s="179"/>
      <c r="I114" s="179"/>
      <c r="J114" s="179"/>
      <c r="K114" s="179"/>
      <c r="L114" s="179"/>
      <c r="M114" s="179"/>
    </row>
    <row r="115" spans="1:13" ht="24.75" customHeight="1">
      <c r="A115" s="163">
        <v>2130599</v>
      </c>
      <c r="B115" s="163" t="s">
        <v>571</v>
      </c>
      <c r="C115" s="118">
        <f t="shared" si="1"/>
        <v>70</v>
      </c>
      <c r="D115" s="176"/>
      <c r="E115" s="162">
        <v>70</v>
      </c>
      <c r="F115" s="177"/>
      <c r="G115" s="178"/>
      <c r="H115" s="179"/>
      <c r="I115" s="179"/>
      <c r="J115" s="179"/>
      <c r="K115" s="179"/>
      <c r="L115" s="179"/>
      <c r="M115" s="179"/>
    </row>
    <row r="116" spans="1:13" s="64" customFormat="1" ht="24.75" customHeight="1">
      <c r="A116" s="112" t="s">
        <v>202</v>
      </c>
      <c r="B116" s="113" t="s">
        <v>203</v>
      </c>
      <c r="C116" s="114">
        <f t="shared" si="1"/>
        <v>1053</v>
      </c>
      <c r="D116" s="125"/>
      <c r="E116" s="126">
        <f>E117</f>
        <v>1053</v>
      </c>
      <c r="F116" s="126">
        <f>F117</f>
        <v>0</v>
      </c>
      <c r="G116" s="159"/>
      <c r="H116" s="25"/>
      <c r="I116" s="25"/>
      <c r="J116" s="25"/>
      <c r="K116" s="25"/>
      <c r="L116" s="25"/>
      <c r="M116" s="25"/>
    </row>
    <row r="117" spans="1:13" ht="27">
      <c r="A117" s="15" t="s">
        <v>204</v>
      </c>
      <c r="B117" s="49" t="s">
        <v>205</v>
      </c>
      <c r="C117" s="118">
        <f t="shared" si="1"/>
        <v>1053</v>
      </c>
      <c r="D117" s="122"/>
      <c r="E117" s="123">
        <v>1053</v>
      </c>
      <c r="F117" s="123"/>
      <c r="G117" s="124"/>
      <c r="H117" s="3"/>
      <c r="I117" s="3"/>
      <c r="J117" s="3"/>
      <c r="K117" s="3"/>
      <c r="L117" s="3"/>
      <c r="M117" s="134"/>
    </row>
    <row r="118" spans="1:13" ht="27" customHeight="1">
      <c r="A118" s="169">
        <v>224</v>
      </c>
      <c r="B118" s="169" t="s">
        <v>572</v>
      </c>
      <c r="C118" s="114">
        <f t="shared" si="1"/>
        <v>100</v>
      </c>
      <c r="D118" s="176"/>
      <c r="E118" s="181">
        <f>E119</f>
        <v>100</v>
      </c>
      <c r="F118" s="181">
        <f>F119</f>
        <v>0</v>
      </c>
      <c r="G118" s="178"/>
      <c r="H118" s="179"/>
      <c r="I118" s="179"/>
      <c r="J118" s="179"/>
      <c r="K118" s="179"/>
      <c r="L118" s="179"/>
      <c r="M118" s="134"/>
    </row>
    <row r="119" spans="1:13" ht="27" customHeight="1">
      <c r="A119" s="169">
        <v>22402</v>
      </c>
      <c r="B119" s="169" t="s">
        <v>573</v>
      </c>
      <c r="C119" s="114">
        <f t="shared" si="1"/>
        <v>100</v>
      </c>
      <c r="D119" s="176"/>
      <c r="E119" s="181">
        <f>E120</f>
        <v>100</v>
      </c>
      <c r="F119" s="181">
        <f>F120</f>
        <v>0</v>
      </c>
      <c r="G119" s="178"/>
      <c r="H119" s="179"/>
      <c r="I119" s="179"/>
      <c r="J119" s="179"/>
      <c r="K119" s="179"/>
      <c r="L119" s="179"/>
      <c r="M119" s="134"/>
    </row>
    <row r="120" spans="1:13" ht="27.75" customHeight="1">
      <c r="A120" s="163">
        <v>2240299</v>
      </c>
      <c r="B120" s="163" t="s">
        <v>574</v>
      </c>
      <c r="C120" s="118">
        <f t="shared" si="1"/>
        <v>100</v>
      </c>
      <c r="D120" s="176"/>
      <c r="E120" s="177">
        <v>100</v>
      </c>
      <c r="F120" s="177"/>
      <c r="G120" s="178"/>
      <c r="H120" s="179"/>
      <c r="I120" s="179"/>
      <c r="J120" s="179"/>
      <c r="K120" s="179"/>
      <c r="L120" s="179"/>
      <c r="M120" s="134"/>
    </row>
    <row r="121" spans="1:13" ht="23.25" customHeight="1">
      <c r="A121" s="276" t="s">
        <v>206</v>
      </c>
      <c r="B121" s="276"/>
      <c r="C121" s="133">
        <f t="shared" si="1"/>
        <v>62186.179526</v>
      </c>
      <c r="D121" s="95"/>
      <c r="E121" s="108">
        <f>E5+E24+E36+E42+E73+E91+E102+E21+E87+E118</f>
        <v>52703.289526</v>
      </c>
      <c r="F121" s="108">
        <f>F5+F24+F36+F42+F73+F91+F102+F21</f>
        <v>5133</v>
      </c>
      <c r="G121" s="108">
        <f>G5+G24+G36+G42+G73+G91+G102+G21</f>
        <v>4349.8900000000003</v>
      </c>
      <c r="H121" s="131"/>
      <c r="I121" s="132"/>
      <c r="J121" s="131"/>
      <c r="K121" s="121"/>
      <c r="L121" s="3"/>
      <c r="M121" s="134"/>
    </row>
  </sheetData>
  <mergeCells count="14">
    <mergeCell ref="A1:M1"/>
    <mergeCell ref="L2:M2"/>
    <mergeCell ref="A3:B3"/>
    <mergeCell ref="G3:H3"/>
    <mergeCell ref="A121:B121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honeticPr fontId="30" type="noConversion"/>
  <pageMargins left="0.23611111111111099" right="0.156944444444444" top="0.43263888888888902" bottom="0.43263888888888902" header="0.31458333333333299" footer="0.31458333333333299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opLeftCell="A253" workbookViewId="0">
      <selection activeCell="A272" sqref="A272:XFD272"/>
    </sheetView>
  </sheetViews>
  <sheetFormatPr defaultColWidth="9" defaultRowHeight="26.25" customHeight="1"/>
  <cols>
    <col min="1" max="1" width="9.625" bestFit="1" customWidth="1"/>
    <col min="2" max="2" width="21.25" customWidth="1"/>
    <col min="3" max="3" width="9.5" style="67" customWidth="1"/>
    <col min="4" max="4" width="17.875" style="67" customWidth="1"/>
    <col min="5" max="5" width="13.5" style="67" customWidth="1"/>
    <col min="6" max="6" width="16.125" style="67" customWidth="1"/>
    <col min="7" max="7" width="14.25" customWidth="1"/>
    <col min="8" max="8" width="18.375" customWidth="1"/>
    <col min="9" max="9" width="16.125" customWidth="1"/>
    <col min="10" max="10" width="8.625" customWidth="1"/>
    <col min="11" max="12" width="8.375" customWidth="1"/>
  </cols>
  <sheetData>
    <row r="1" spans="1:12" ht="26.25" customHeight="1">
      <c r="A1" s="326" t="s">
        <v>511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26.25" customHeight="1">
      <c r="L2" s="26" t="s">
        <v>0</v>
      </c>
    </row>
    <row r="3" spans="1:12" ht="26.25" customHeight="1">
      <c r="A3" s="273" t="s">
        <v>22</v>
      </c>
      <c r="B3" s="274"/>
      <c r="C3" s="327" t="s">
        <v>207</v>
      </c>
      <c r="D3" s="327"/>
      <c r="E3" s="327" t="s">
        <v>208</v>
      </c>
      <c r="F3" s="327"/>
      <c r="G3" s="275" t="s">
        <v>23</v>
      </c>
      <c r="H3" s="273" t="s">
        <v>209</v>
      </c>
      <c r="I3" s="273" t="s">
        <v>210</v>
      </c>
      <c r="J3" s="273" t="s">
        <v>211</v>
      </c>
      <c r="K3" s="273" t="s">
        <v>212</v>
      </c>
      <c r="L3" s="273" t="s">
        <v>213</v>
      </c>
    </row>
    <row r="4" spans="1:12" ht="26.25" customHeight="1">
      <c r="A4" s="48" t="s">
        <v>33</v>
      </c>
      <c r="B4" s="68" t="s">
        <v>34</v>
      </c>
      <c r="C4" s="69" t="s">
        <v>33</v>
      </c>
      <c r="D4" s="69" t="s">
        <v>34</v>
      </c>
      <c r="E4" s="69" t="s">
        <v>33</v>
      </c>
      <c r="F4" s="69" t="s">
        <v>34</v>
      </c>
      <c r="G4" s="275"/>
      <c r="H4" s="273"/>
      <c r="I4" s="273"/>
      <c r="J4" s="273"/>
      <c r="K4" s="273"/>
      <c r="L4" s="273"/>
    </row>
    <row r="5" spans="1:12" s="64" customFormat="1" ht="26.25" customHeight="1">
      <c r="A5" s="70" t="s">
        <v>36</v>
      </c>
      <c r="B5" s="71" t="s">
        <v>37</v>
      </c>
      <c r="C5" s="72"/>
      <c r="D5" s="72"/>
      <c r="E5" s="72"/>
      <c r="F5" s="72"/>
      <c r="G5" s="73">
        <f>SUM(H5:I5)</f>
        <v>6918.5268999999998</v>
      </c>
      <c r="H5" s="74">
        <f>H6+H29+H31+H41+H48+H51+H38</f>
        <v>2436.5268999999998</v>
      </c>
      <c r="I5" s="74">
        <f>I6+I29+I31+I41+I48+I51+I38</f>
        <v>4482</v>
      </c>
      <c r="J5" s="95"/>
      <c r="K5" s="96"/>
      <c r="L5" s="62"/>
    </row>
    <row r="6" spans="1:12" s="64" customFormat="1" ht="26.25" customHeight="1">
      <c r="A6" s="70" t="s">
        <v>38</v>
      </c>
      <c r="B6" s="71" t="s">
        <v>39</v>
      </c>
      <c r="C6" s="71"/>
      <c r="D6" s="71"/>
      <c r="E6" s="71"/>
      <c r="F6" s="71"/>
      <c r="G6" s="73">
        <f t="shared" ref="G6:G247" si="0">SUM(H6:I6)</f>
        <v>3606.1729999999998</v>
      </c>
      <c r="H6" s="75">
        <f>SUM(H7:H28)</f>
        <v>1831.1729999999998</v>
      </c>
      <c r="I6" s="75">
        <f>SUM(I7:I28)</f>
        <v>1775</v>
      </c>
      <c r="J6" s="54"/>
      <c r="K6" s="54"/>
      <c r="L6" s="54"/>
    </row>
    <row r="7" spans="1:12" ht="26.25" customHeight="1">
      <c r="A7" s="284" t="s">
        <v>40</v>
      </c>
      <c r="B7" s="286" t="s">
        <v>606</v>
      </c>
      <c r="C7" s="301">
        <v>50101</v>
      </c>
      <c r="D7" s="301" t="s">
        <v>214</v>
      </c>
      <c r="E7" s="77" t="s">
        <v>215</v>
      </c>
      <c r="F7" s="77" t="s">
        <v>216</v>
      </c>
      <c r="G7" s="78">
        <f t="shared" si="0"/>
        <v>251.28479999999999</v>
      </c>
      <c r="H7" s="79">
        <v>251.28479999999999</v>
      </c>
      <c r="I7" s="79"/>
      <c r="J7" s="97"/>
      <c r="K7" s="97"/>
      <c r="L7" s="97"/>
    </row>
    <row r="8" spans="1:12" ht="26.25" customHeight="1">
      <c r="A8" s="297"/>
      <c r="B8" s="288"/>
      <c r="C8" s="301"/>
      <c r="D8" s="301"/>
      <c r="E8" s="77" t="s">
        <v>217</v>
      </c>
      <c r="F8" s="77" t="s">
        <v>218</v>
      </c>
      <c r="G8" s="78">
        <f t="shared" si="0"/>
        <v>741.93219999999997</v>
      </c>
      <c r="H8" s="79">
        <v>741.93219999999997</v>
      </c>
      <c r="I8" s="79"/>
      <c r="J8" s="97"/>
      <c r="K8" s="97"/>
      <c r="L8" s="97"/>
    </row>
    <row r="9" spans="1:12" ht="26.25" customHeight="1">
      <c r="A9" s="297"/>
      <c r="B9" s="288"/>
      <c r="C9" s="301"/>
      <c r="D9" s="301"/>
      <c r="E9" s="77" t="s">
        <v>219</v>
      </c>
      <c r="F9" s="77" t="s">
        <v>220</v>
      </c>
      <c r="G9" s="78">
        <f t="shared" si="0"/>
        <v>109.339</v>
      </c>
      <c r="H9" s="79">
        <v>109.339</v>
      </c>
      <c r="I9" s="79"/>
      <c r="J9" s="97"/>
      <c r="K9" s="97"/>
      <c r="L9" s="97"/>
    </row>
    <row r="10" spans="1:12" ht="26.25" customHeight="1">
      <c r="A10" s="297"/>
      <c r="B10" s="288"/>
      <c r="C10" s="19">
        <v>50102</v>
      </c>
      <c r="D10" s="80" t="s">
        <v>221</v>
      </c>
      <c r="E10" s="77" t="s">
        <v>222</v>
      </c>
      <c r="F10" s="77" t="s">
        <v>223</v>
      </c>
      <c r="G10" s="78">
        <f t="shared" si="0"/>
        <v>79.933999999999997</v>
      </c>
      <c r="H10" s="79">
        <v>79.933999999999997</v>
      </c>
      <c r="I10" s="79"/>
      <c r="J10" s="97"/>
      <c r="K10" s="97"/>
      <c r="L10" s="97"/>
    </row>
    <row r="11" spans="1:12" ht="26.25" customHeight="1">
      <c r="A11" s="297"/>
      <c r="B11" s="288"/>
      <c r="C11" s="76">
        <v>50103</v>
      </c>
      <c r="D11" s="81" t="s">
        <v>224</v>
      </c>
      <c r="E11" s="82" t="s">
        <v>225</v>
      </c>
      <c r="F11" s="82" t="s">
        <v>224</v>
      </c>
      <c r="G11" s="78">
        <f t="shared" si="0"/>
        <v>139.33799999999999</v>
      </c>
      <c r="H11" s="79">
        <v>139.33799999999999</v>
      </c>
      <c r="I11" s="79"/>
      <c r="J11" s="97"/>
      <c r="K11" s="97"/>
      <c r="L11" s="97"/>
    </row>
    <row r="12" spans="1:12" ht="26.25" customHeight="1">
      <c r="A12" s="297"/>
      <c r="B12" s="288"/>
      <c r="C12" s="286">
        <v>50201</v>
      </c>
      <c r="D12" s="278" t="s">
        <v>226</v>
      </c>
      <c r="E12" s="83" t="s">
        <v>227</v>
      </c>
      <c r="F12" s="83" t="s">
        <v>228</v>
      </c>
      <c r="G12" s="78">
        <f t="shared" si="0"/>
        <v>46</v>
      </c>
      <c r="H12" s="79">
        <v>46</v>
      </c>
      <c r="I12" s="79"/>
      <c r="J12" s="97"/>
      <c r="K12" s="97"/>
      <c r="L12" s="97"/>
    </row>
    <row r="13" spans="1:12" ht="26.25" customHeight="1">
      <c r="A13" s="297"/>
      <c r="B13" s="288"/>
      <c r="C13" s="288"/>
      <c r="D13" s="279"/>
      <c r="E13" s="77" t="s">
        <v>229</v>
      </c>
      <c r="F13" s="77" t="s">
        <v>230</v>
      </c>
      <c r="G13" s="78">
        <f t="shared" si="0"/>
        <v>4</v>
      </c>
      <c r="H13" s="79">
        <v>4</v>
      </c>
      <c r="I13" s="79"/>
      <c r="J13" s="97"/>
      <c r="K13" s="97"/>
      <c r="L13" s="97"/>
    </row>
    <row r="14" spans="1:12" ht="26.25" customHeight="1">
      <c r="A14" s="297"/>
      <c r="B14" s="288"/>
      <c r="C14" s="288"/>
      <c r="D14" s="279"/>
      <c r="E14" s="77" t="s">
        <v>231</v>
      </c>
      <c r="F14" s="77" t="s">
        <v>232</v>
      </c>
      <c r="G14" s="78">
        <f t="shared" si="0"/>
        <v>112.8</v>
      </c>
      <c r="H14" s="79">
        <v>112.8</v>
      </c>
      <c r="I14" s="79"/>
      <c r="J14" s="97"/>
      <c r="K14" s="97"/>
      <c r="L14" s="97"/>
    </row>
    <row r="15" spans="1:12" ht="26.25" customHeight="1">
      <c r="A15" s="297"/>
      <c r="B15" s="288"/>
      <c r="C15" s="288"/>
      <c r="D15" s="279"/>
      <c r="E15" s="77" t="s">
        <v>233</v>
      </c>
      <c r="F15" s="77" t="s">
        <v>234</v>
      </c>
      <c r="G15" s="78">
        <f t="shared" si="0"/>
        <v>17</v>
      </c>
      <c r="H15" s="79">
        <v>17</v>
      </c>
      <c r="I15" s="79"/>
      <c r="J15" s="97"/>
      <c r="K15" s="97"/>
      <c r="L15" s="97"/>
    </row>
    <row r="16" spans="1:12" ht="26.25" customHeight="1">
      <c r="A16" s="297"/>
      <c r="B16" s="288"/>
      <c r="C16" s="288"/>
      <c r="D16" s="279"/>
      <c r="E16" s="77" t="s">
        <v>235</v>
      </c>
      <c r="F16" s="77" t="s">
        <v>236</v>
      </c>
      <c r="G16" s="78">
        <f t="shared" si="0"/>
        <v>60</v>
      </c>
      <c r="H16" s="79">
        <v>60</v>
      </c>
      <c r="I16" s="79"/>
      <c r="J16" s="97"/>
      <c r="K16" s="97"/>
      <c r="L16" s="97"/>
    </row>
    <row r="17" spans="1:12" ht="26.25" customHeight="1">
      <c r="A17" s="297"/>
      <c r="B17" s="288"/>
      <c r="C17" s="288"/>
      <c r="D17" s="279"/>
      <c r="E17" s="77" t="s">
        <v>237</v>
      </c>
      <c r="F17" s="77" t="s">
        <v>238</v>
      </c>
      <c r="G17" s="78">
        <f t="shared" si="0"/>
        <v>2</v>
      </c>
      <c r="H17" s="79">
        <v>2</v>
      </c>
      <c r="I17" s="79"/>
      <c r="J17" s="97"/>
      <c r="K17" s="97"/>
      <c r="L17" s="97"/>
    </row>
    <row r="18" spans="1:12" ht="26.25" customHeight="1">
      <c r="A18" s="297"/>
      <c r="B18" s="288"/>
      <c r="C18" s="288"/>
      <c r="D18" s="279"/>
      <c r="E18" s="77" t="s">
        <v>239</v>
      </c>
      <c r="F18" s="77" t="s">
        <v>240</v>
      </c>
      <c r="G18" s="78">
        <f t="shared" si="0"/>
        <v>65.434200000000004</v>
      </c>
      <c r="H18" s="79">
        <v>65.434200000000004</v>
      </c>
      <c r="I18" s="79"/>
      <c r="J18" s="97"/>
      <c r="K18" s="97"/>
      <c r="L18" s="97"/>
    </row>
    <row r="19" spans="1:12" ht="26.25" customHeight="1">
      <c r="A19" s="297"/>
      <c r="B19" s="288"/>
      <c r="C19" s="288"/>
      <c r="D19" s="279"/>
      <c r="E19" s="77" t="s">
        <v>241</v>
      </c>
      <c r="F19" s="77" t="s">
        <v>242</v>
      </c>
      <c r="G19" s="78">
        <f t="shared" si="0"/>
        <v>63.554400000000001</v>
      </c>
      <c r="H19" s="79">
        <v>63.554400000000001</v>
      </c>
      <c r="I19" s="79"/>
      <c r="J19" s="97"/>
      <c r="K19" s="97"/>
      <c r="L19" s="97"/>
    </row>
    <row r="20" spans="1:12" ht="26.25" customHeight="1">
      <c r="A20" s="297"/>
      <c r="B20" s="288"/>
      <c r="C20" s="287"/>
      <c r="D20" s="280"/>
      <c r="E20" s="77" t="s">
        <v>243</v>
      </c>
      <c r="F20" s="77" t="s">
        <v>244</v>
      </c>
      <c r="G20" s="78">
        <f t="shared" si="0"/>
        <v>45.863999999999997</v>
      </c>
      <c r="H20" s="79">
        <v>45.863999999999997</v>
      </c>
      <c r="I20" s="79"/>
      <c r="J20" s="97"/>
      <c r="K20" s="97"/>
      <c r="L20" s="97"/>
    </row>
    <row r="21" spans="1:12" ht="26.25" customHeight="1">
      <c r="A21" s="297"/>
      <c r="B21" s="288"/>
      <c r="C21" s="19">
        <v>50202</v>
      </c>
      <c r="D21" s="77" t="s">
        <v>245</v>
      </c>
      <c r="E21" s="77" t="s">
        <v>246</v>
      </c>
      <c r="F21" s="77" t="s">
        <v>245</v>
      </c>
      <c r="G21" s="78">
        <f t="shared" si="0"/>
        <v>2</v>
      </c>
      <c r="H21" s="79">
        <v>2</v>
      </c>
      <c r="I21" s="79"/>
      <c r="J21" s="97"/>
      <c r="K21" s="97"/>
      <c r="L21" s="97"/>
    </row>
    <row r="22" spans="1:12" ht="26.25" customHeight="1">
      <c r="A22" s="297"/>
      <c r="B22" s="288"/>
      <c r="C22" s="19">
        <v>50203</v>
      </c>
      <c r="D22" s="77" t="s">
        <v>247</v>
      </c>
      <c r="E22" s="77" t="s">
        <v>248</v>
      </c>
      <c r="F22" s="77" t="s">
        <v>247</v>
      </c>
      <c r="G22" s="78">
        <f t="shared" si="0"/>
        <v>2</v>
      </c>
      <c r="H22" s="79">
        <v>2</v>
      </c>
      <c r="I22" s="79"/>
      <c r="J22" s="97"/>
      <c r="K22" s="97"/>
      <c r="L22" s="97"/>
    </row>
    <row r="23" spans="1:12" ht="26.25" customHeight="1">
      <c r="A23" s="297"/>
      <c r="B23" s="288"/>
      <c r="C23" s="19">
        <v>50206</v>
      </c>
      <c r="D23" s="77" t="s">
        <v>249</v>
      </c>
      <c r="E23" s="77" t="s">
        <v>250</v>
      </c>
      <c r="F23" s="77" t="s">
        <v>249</v>
      </c>
      <c r="G23" s="78">
        <f t="shared" si="0"/>
        <v>3.5</v>
      </c>
      <c r="H23" s="79">
        <v>3.5</v>
      </c>
      <c r="I23" s="79"/>
      <c r="J23" s="97"/>
      <c r="K23" s="97"/>
      <c r="L23" s="97"/>
    </row>
    <row r="24" spans="1:12" ht="26.25" customHeight="1">
      <c r="A24" s="297"/>
      <c r="B24" s="288"/>
      <c r="C24" s="19">
        <v>50208</v>
      </c>
      <c r="D24" s="77" t="s">
        <v>251</v>
      </c>
      <c r="E24" s="77" t="s">
        <v>252</v>
      </c>
      <c r="F24" s="77" t="s">
        <v>251</v>
      </c>
      <c r="G24" s="78">
        <f t="shared" si="0"/>
        <v>55.2</v>
      </c>
      <c r="H24" s="79">
        <v>55.2</v>
      </c>
      <c r="I24" s="79"/>
      <c r="J24" s="97"/>
      <c r="K24" s="97"/>
      <c r="L24" s="97"/>
    </row>
    <row r="25" spans="1:12" ht="26.25" customHeight="1">
      <c r="A25" s="297"/>
      <c r="B25" s="288"/>
      <c r="C25" s="19">
        <v>50209</v>
      </c>
      <c r="D25" s="77" t="s">
        <v>253</v>
      </c>
      <c r="E25" s="77" t="s">
        <v>254</v>
      </c>
      <c r="F25" s="77" t="s">
        <v>253</v>
      </c>
      <c r="G25" s="78">
        <f t="shared" si="0"/>
        <v>20</v>
      </c>
      <c r="H25" s="79">
        <v>20</v>
      </c>
      <c r="I25" s="79"/>
      <c r="J25" s="97"/>
      <c r="K25" s="97"/>
      <c r="L25" s="97"/>
    </row>
    <row r="26" spans="1:12" ht="26.25" customHeight="1">
      <c r="A26" s="297"/>
      <c r="B26" s="288"/>
      <c r="C26" s="19">
        <v>50901</v>
      </c>
      <c r="D26" s="77" t="s">
        <v>255</v>
      </c>
      <c r="E26" s="77" t="s">
        <v>256</v>
      </c>
      <c r="F26" s="77" t="s">
        <v>257</v>
      </c>
      <c r="G26" s="78">
        <f t="shared" si="0"/>
        <v>9.9204000000000008</v>
      </c>
      <c r="H26" s="79">
        <v>9.9204000000000008</v>
      </c>
      <c r="I26" s="79"/>
      <c r="J26" s="97"/>
      <c r="K26" s="97"/>
      <c r="L26" s="97"/>
    </row>
    <row r="27" spans="1:12" ht="26.25" customHeight="1">
      <c r="A27" s="285"/>
      <c r="B27" s="287"/>
      <c r="C27" s="19">
        <v>50999</v>
      </c>
      <c r="D27" s="77" t="s">
        <v>258</v>
      </c>
      <c r="E27" s="77" t="s">
        <v>259</v>
      </c>
      <c r="F27" s="77" t="s">
        <v>258</v>
      </c>
      <c r="G27" s="78">
        <f t="shared" si="0"/>
        <v>7.1999999999999995E-2</v>
      </c>
      <c r="H27" s="79">
        <v>7.1999999999999995E-2</v>
      </c>
      <c r="I27" s="79"/>
      <c r="J27" s="97"/>
      <c r="K27" s="97"/>
      <c r="L27" s="97"/>
    </row>
    <row r="28" spans="1:12" ht="39.75" customHeight="1">
      <c r="A28" s="84" t="s">
        <v>42</v>
      </c>
      <c r="B28" s="19" t="s">
        <v>43</v>
      </c>
      <c r="C28" s="85">
        <v>50299</v>
      </c>
      <c r="D28" s="85" t="s">
        <v>260</v>
      </c>
      <c r="E28" s="85">
        <v>30299</v>
      </c>
      <c r="F28" s="85" t="s">
        <v>611</v>
      </c>
      <c r="G28" s="78">
        <f t="shared" si="0"/>
        <v>1775</v>
      </c>
      <c r="H28" s="86">
        <v>0</v>
      </c>
      <c r="I28" s="86">
        <v>1775</v>
      </c>
      <c r="J28" s="97"/>
      <c r="K28" s="97"/>
      <c r="L28" s="97"/>
    </row>
    <row r="29" spans="1:12" s="64" customFormat="1" ht="26.25" customHeight="1">
      <c r="A29" s="70" t="s">
        <v>44</v>
      </c>
      <c r="B29" s="71" t="s">
        <v>45</v>
      </c>
      <c r="C29" s="71"/>
      <c r="D29" s="71"/>
      <c r="E29" s="71"/>
      <c r="F29" s="71"/>
      <c r="G29" s="73">
        <f t="shared" si="0"/>
        <v>19</v>
      </c>
      <c r="H29" s="87">
        <f>H30</f>
        <v>0</v>
      </c>
      <c r="I29" s="87">
        <f>I30</f>
        <v>19</v>
      </c>
      <c r="J29" s="54"/>
      <c r="K29" s="54"/>
      <c r="L29" s="54"/>
    </row>
    <row r="30" spans="1:12" ht="26.25" customHeight="1">
      <c r="A30" s="84" t="s">
        <v>46</v>
      </c>
      <c r="B30" s="19" t="s">
        <v>47</v>
      </c>
      <c r="C30" s="85">
        <v>50901</v>
      </c>
      <c r="D30" s="85" t="s">
        <v>255</v>
      </c>
      <c r="E30" s="85">
        <v>30305</v>
      </c>
      <c r="F30" s="85" t="s">
        <v>257</v>
      </c>
      <c r="G30" s="78">
        <f t="shared" si="0"/>
        <v>19</v>
      </c>
      <c r="H30" s="86">
        <v>0</v>
      </c>
      <c r="I30" s="86">
        <v>19</v>
      </c>
      <c r="J30" s="97"/>
      <c r="K30" s="97"/>
      <c r="L30" s="97"/>
    </row>
    <row r="31" spans="1:12" s="64" customFormat="1" ht="26.25" customHeight="1">
      <c r="A31" s="70" t="s">
        <v>48</v>
      </c>
      <c r="B31" s="71" t="s">
        <v>49</v>
      </c>
      <c r="C31" s="71"/>
      <c r="D31" s="71"/>
      <c r="E31" s="71"/>
      <c r="F31" s="71"/>
      <c r="G31" s="73">
        <f t="shared" si="0"/>
        <v>207.8331</v>
      </c>
      <c r="H31" s="75">
        <f>SUM(H32:H37)</f>
        <v>207.8331</v>
      </c>
      <c r="I31" s="75">
        <f>SUM(I32:I37)</f>
        <v>0</v>
      </c>
      <c r="J31" s="54"/>
      <c r="K31" s="54"/>
      <c r="L31" s="54"/>
    </row>
    <row r="32" spans="1:12" ht="26.25" customHeight="1">
      <c r="A32" s="284" t="s">
        <v>50</v>
      </c>
      <c r="B32" s="286" t="s">
        <v>51</v>
      </c>
      <c r="C32" s="286">
        <v>50501</v>
      </c>
      <c r="D32" s="281" t="s">
        <v>214</v>
      </c>
      <c r="E32" s="77" t="s">
        <v>215</v>
      </c>
      <c r="F32" s="77" t="s">
        <v>216</v>
      </c>
      <c r="G32" s="78">
        <f t="shared" si="0"/>
        <v>33.358800000000002</v>
      </c>
      <c r="H32" s="79">
        <v>33.358800000000002</v>
      </c>
      <c r="I32" s="79"/>
      <c r="J32" s="97"/>
      <c r="K32" s="97"/>
      <c r="L32" s="97"/>
    </row>
    <row r="33" spans="1:12" ht="26.25" customHeight="1">
      <c r="A33" s="297"/>
      <c r="B33" s="288"/>
      <c r="C33" s="288"/>
      <c r="D33" s="282"/>
      <c r="E33" s="77" t="s">
        <v>217</v>
      </c>
      <c r="F33" s="77" t="s">
        <v>218</v>
      </c>
      <c r="G33" s="78">
        <f t="shared" si="0"/>
        <v>124.71599999999999</v>
      </c>
      <c r="H33" s="79">
        <v>124.71599999999999</v>
      </c>
      <c r="I33" s="79"/>
      <c r="J33" s="97"/>
      <c r="K33" s="97"/>
      <c r="L33" s="97"/>
    </row>
    <row r="34" spans="1:12" ht="26.25" customHeight="1">
      <c r="A34" s="297"/>
      <c r="B34" s="288"/>
      <c r="C34" s="288"/>
      <c r="D34" s="282"/>
      <c r="E34" s="77" t="s">
        <v>219</v>
      </c>
      <c r="F34" s="77" t="s">
        <v>220</v>
      </c>
      <c r="G34" s="78">
        <f t="shared" si="0"/>
        <v>19.203900000000001</v>
      </c>
      <c r="H34" s="79">
        <v>19.203900000000001</v>
      </c>
      <c r="I34" s="79"/>
      <c r="J34" s="97"/>
      <c r="K34" s="97"/>
      <c r="L34" s="97"/>
    </row>
    <row r="35" spans="1:12" ht="26.25" customHeight="1">
      <c r="A35" s="297"/>
      <c r="B35" s="288"/>
      <c r="C35" s="288"/>
      <c r="D35" s="282"/>
      <c r="E35" s="77" t="s">
        <v>222</v>
      </c>
      <c r="F35" s="77" t="s">
        <v>223</v>
      </c>
      <c r="G35" s="78">
        <f t="shared" si="0"/>
        <v>1.3308</v>
      </c>
      <c r="H35" s="79">
        <v>1.3308</v>
      </c>
      <c r="I35" s="79"/>
      <c r="J35" s="97"/>
      <c r="K35" s="97"/>
      <c r="L35" s="97"/>
    </row>
    <row r="36" spans="1:12" ht="26.25" customHeight="1">
      <c r="A36" s="297"/>
      <c r="B36" s="288"/>
      <c r="C36" s="287"/>
      <c r="D36" s="283"/>
      <c r="E36" s="77" t="s">
        <v>225</v>
      </c>
      <c r="F36" s="77" t="s">
        <v>224</v>
      </c>
      <c r="G36" s="78">
        <f t="shared" si="0"/>
        <v>20.643599999999999</v>
      </c>
      <c r="H36" s="79">
        <v>20.643599999999999</v>
      </c>
      <c r="I36" s="79"/>
      <c r="J36" s="97"/>
      <c r="K36" s="97"/>
      <c r="L36" s="97"/>
    </row>
    <row r="37" spans="1:12" ht="26.25" customHeight="1">
      <c r="A37" s="285"/>
      <c r="B37" s="287"/>
      <c r="C37" s="19">
        <v>50201</v>
      </c>
      <c r="D37" s="19" t="s">
        <v>226</v>
      </c>
      <c r="E37" s="77" t="s">
        <v>243</v>
      </c>
      <c r="F37" s="77" t="s">
        <v>244</v>
      </c>
      <c r="G37" s="78">
        <f t="shared" si="0"/>
        <v>8.58</v>
      </c>
      <c r="H37" s="79">
        <v>8.58</v>
      </c>
      <c r="I37" s="79"/>
      <c r="J37" s="97"/>
      <c r="K37" s="97"/>
      <c r="L37" s="97"/>
    </row>
    <row r="38" spans="1:12" s="64" customFormat="1" ht="26.25" customHeight="1">
      <c r="A38" s="197">
        <v>20129</v>
      </c>
      <c r="B38" s="72" t="s">
        <v>607</v>
      </c>
      <c r="C38" s="224"/>
      <c r="D38" s="224"/>
      <c r="E38" s="225"/>
      <c r="F38" s="225"/>
      <c r="G38" s="73">
        <f t="shared" si="0"/>
        <v>30</v>
      </c>
      <c r="H38" s="226">
        <f>H39+H40</f>
        <v>0</v>
      </c>
      <c r="I38" s="226">
        <f>I39+I40</f>
        <v>30</v>
      </c>
      <c r="J38" s="227"/>
      <c r="K38" s="227"/>
      <c r="L38" s="227"/>
    </row>
    <row r="39" spans="1:12" ht="26.25" customHeight="1">
      <c r="A39" s="284">
        <v>2012999</v>
      </c>
      <c r="B39" s="286" t="s">
        <v>608</v>
      </c>
      <c r="C39" s="206">
        <v>50205</v>
      </c>
      <c r="D39" s="206" t="s">
        <v>610</v>
      </c>
      <c r="E39" s="223">
        <v>30227</v>
      </c>
      <c r="F39" s="223" t="s">
        <v>610</v>
      </c>
      <c r="G39" s="78">
        <f t="shared" si="0"/>
        <v>10</v>
      </c>
      <c r="H39" s="222">
        <v>0</v>
      </c>
      <c r="I39" s="222">
        <v>10</v>
      </c>
      <c r="J39" s="201"/>
      <c r="K39" s="201"/>
      <c r="L39" s="201"/>
    </row>
    <row r="40" spans="1:12" ht="26.25" customHeight="1">
      <c r="A40" s="285"/>
      <c r="B40" s="287"/>
      <c r="C40" s="206">
        <v>50299</v>
      </c>
      <c r="D40" s="206" t="s">
        <v>609</v>
      </c>
      <c r="E40" s="223">
        <v>30299</v>
      </c>
      <c r="F40" s="223" t="s">
        <v>611</v>
      </c>
      <c r="G40" s="78">
        <f t="shared" si="0"/>
        <v>20</v>
      </c>
      <c r="H40" s="222">
        <v>0</v>
      </c>
      <c r="I40" s="222">
        <v>20</v>
      </c>
      <c r="J40" s="201"/>
      <c r="K40" s="201"/>
      <c r="L40" s="201"/>
    </row>
    <row r="41" spans="1:12" s="64" customFormat="1" ht="26.25" customHeight="1">
      <c r="A41" s="70" t="s">
        <v>52</v>
      </c>
      <c r="B41" s="71" t="s">
        <v>53</v>
      </c>
      <c r="C41" s="71"/>
      <c r="D41" s="71"/>
      <c r="E41" s="71"/>
      <c r="F41" s="71"/>
      <c r="G41" s="73">
        <f t="shared" si="0"/>
        <v>397.52080000000001</v>
      </c>
      <c r="H41" s="75">
        <f>SUM(H42:H47)</f>
        <v>397.52080000000001</v>
      </c>
      <c r="I41" s="75">
        <f>SUM(I42:I47)</f>
        <v>0</v>
      </c>
      <c r="J41" s="54"/>
      <c r="K41" s="54"/>
      <c r="L41" s="54"/>
    </row>
    <row r="42" spans="1:12" ht="26.25" customHeight="1">
      <c r="A42" s="284" t="s">
        <v>54</v>
      </c>
      <c r="B42" s="286" t="s">
        <v>41</v>
      </c>
      <c r="C42" s="286">
        <v>50101</v>
      </c>
      <c r="D42" s="281" t="s">
        <v>214</v>
      </c>
      <c r="E42" s="77" t="s">
        <v>215</v>
      </c>
      <c r="F42" s="77" t="s">
        <v>216</v>
      </c>
      <c r="G42" s="78">
        <f t="shared" si="0"/>
        <v>81.568799999999996</v>
      </c>
      <c r="H42" s="79">
        <v>81.568799999999996</v>
      </c>
      <c r="I42" s="79"/>
      <c r="J42" s="97"/>
      <c r="K42" s="97"/>
      <c r="L42" s="97"/>
    </row>
    <row r="43" spans="1:12" ht="26.25" customHeight="1">
      <c r="A43" s="297"/>
      <c r="B43" s="288"/>
      <c r="C43" s="288"/>
      <c r="D43" s="282"/>
      <c r="E43" s="77" t="s">
        <v>217</v>
      </c>
      <c r="F43" s="77" t="s">
        <v>218</v>
      </c>
      <c r="G43" s="78">
        <f t="shared" si="0"/>
        <v>227.745</v>
      </c>
      <c r="H43" s="79">
        <v>227.745</v>
      </c>
      <c r="I43" s="79"/>
      <c r="J43" s="97"/>
      <c r="K43" s="97"/>
      <c r="L43" s="97"/>
    </row>
    <row r="44" spans="1:12" ht="26.25" customHeight="1">
      <c r="A44" s="297"/>
      <c r="B44" s="288"/>
      <c r="C44" s="287"/>
      <c r="D44" s="283"/>
      <c r="E44" s="77" t="s">
        <v>219</v>
      </c>
      <c r="F44" s="77" t="s">
        <v>220</v>
      </c>
      <c r="G44" s="78">
        <f t="shared" si="0"/>
        <v>32.092599999999997</v>
      </c>
      <c r="H44" s="79">
        <v>32.092599999999997</v>
      </c>
      <c r="I44" s="79"/>
      <c r="J44" s="97"/>
      <c r="K44" s="97"/>
      <c r="L44" s="97"/>
    </row>
    <row r="45" spans="1:12" ht="26.25" customHeight="1">
      <c r="A45" s="297"/>
      <c r="B45" s="288"/>
      <c r="C45" s="19">
        <v>50103</v>
      </c>
      <c r="D45" s="77" t="s">
        <v>224</v>
      </c>
      <c r="E45" s="77" t="s">
        <v>225</v>
      </c>
      <c r="F45" s="77" t="s">
        <v>224</v>
      </c>
      <c r="G45" s="78">
        <f t="shared" si="0"/>
        <v>43.412399999999998</v>
      </c>
      <c r="H45" s="79">
        <v>43.412399999999998</v>
      </c>
      <c r="I45" s="79"/>
      <c r="J45" s="97"/>
      <c r="K45" s="97"/>
      <c r="L45" s="97"/>
    </row>
    <row r="46" spans="1:12" ht="26.25" customHeight="1">
      <c r="A46" s="297"/>
      <c r="B46" s="288"/>
      <c r="C46" s="19">
        <v>50201</v>
      </c>
      <c r="D46" s="19" t="s">
        <v>226</v>
      </c>
      <c r="E46" s="77" t="s">
        <v>243</v>
      </c>
      <c r="F46" s="77" t="s">
        <v>244</v>
      </c>
      <c r="G46" s="78">
        <f t="shared" si="0"/>
        <v>12.672000000000001</v>
      </c>
      <c r="H46" s="79">
        <v>12.672000000000001</v>
      </c>
      <c r="I46" s="79"/>
      <c r="J46" s="97"/>
      <c r="K46" s="97"/>
      <c r="L46" s="97"/>
    </row>
    <row r="47" spans="1:12" ht="26.25" customHeight="1">
      <c r="A47" s="285"/>
      <c r="B47" s="287"/>
      <c r="C47" s="19">
        <v>50999</v>
      </c>
      <c r="D47" s="77" t="s">
        <v>258</v>
      </c>
      <c r="E47" s="77" t="s">
        <v>259</v>
      </c>
      <c r="F47" s="77" t="s">
        <v>258</v>
      </c>
      <c r="G47" s="78">
        <f t="shared" si="0"/>
        <v>0.03</v>
      </c>
      <c r="H47" s="79">
        <v>0.03</v>
      </c>
      <c r="I47" s="79"/>
      <c r="J47" s="97"/>
      <c r="K47" s="97"/>
      <c r="L47" s="97"/>
    </row>
    <row r="48" spans="1:12" s="64" customFormat="1" ht="26.25" customHeight="1">
      <c r="A48" s="70" t="s">
        <v>55</v>
      </c>
      <c r="B48" s="71" t="s">
        <v>56</v>
      </c>
      <c r="C48" s="71"/>
      <c r="D48" s="71"/>
      <c r="E48" s="71"/>
      <c r="F48" s="71"/>
      <c r="G48" s="73">
        <f t="shared" si="0"/>
        <v>2618</v>
      </c>
      <c r="H48" s="75">
        <f>H49</f>
        <v>0</v>
      </c>
      <c r="I48" s="75">
        <f>I49+I50</f>
        <v>2618</v>
      </c>
      <c r="J48" s="54"/>
      <c r="K48" s="54"/>
      <c r="L48" s="54"/>
    </row>
    <row r="49" spans="1:12" ht="26.25" customHeight="1">
      <c r="A49" s="284" t="s">
        <v>57</v>
      </c>
      <c r="B49" s="286" t="s">
        <v>58</v>
      </c>
      <c r="C49" s="88">
        <v>50299</v>
      </c>
      <c r="D49" s="88" t="s">
        <v>611</v>
      </c>
      <c r="E49" s="88">
        <v>30299</v>
      </c>
      <c r="F49" s="88" t="s">
        <v>611</v>
      </c>
      <c r="G49" s="78">
        <f t="shared" si="0"/>
        <v>2120</v>
      </c>
      <c r="H49" s="86">
        <v>0</v>
      </c>
      <c r="I49" s="86">
        <v>2120</v>
      </c>
      <c r="J49" s="97"/>
      <c r="K49" s="97"/>
      <c r="L49" s="97"/>
    </row>
    <row r="50" spans="1:12" ht="26.25" customHeight="1">
      <c r="A50" s="285"/>
      <c r="B50" s="287"/>
      <c r="C50" s="89">
        <v>50901</v>
      </c>
      <c r="D50" s="89" t="s">
        <v>633</v>
      </c>
      <c r="E50" s="89">
        <v>30305</v>
      </c>
      <c r="F50" s="89" t="s">
        <v>257</v>
      </c>
      <c r="G50" s="78">
        <f t="shared" si="0"/>
        <v>498</v>
      </c>
      <c r="H50" s="86">
        <v>0</v>
      </c>
      <c r="I50" s="86">
        <v>498</v>
      </c>
      <c r="J50" s="97"/>
      <c r="K50" s="97"/>
      <c r="L50" s="97"/>
    </row>
    <row r="51" spans="1:12" s="64" customFormat="1" ht="26.25" customHeight="1">
      <c r="A51" s="70" t="s">
        <v>59</v>
      </c>
      <c r="B51" s="71" t="s">
        <v>60</v>
      </c>
      <c r="C51" s="71"/>
      <c r="D51" s="71"/>
      <c r="E51" s="71"/>
      <c r="F51" s="71"/>
      <c r="G51" s="73">
        <f t="shared" si="0"/>
        <v>40</v>
      </c>
      <c r="H51" s="87">
        <f>H52</f>
        <v>0</v>
      </c>
      <c r="I51" s="87">
        <f>I52</f>
        <v>40</v>
      </c>
      <c r="J51" s="54"/>
      <c r="K51" s="54"/>
      <c r="L51" s="54"/>
    </row>
    <row r="52" spans="1:12" ht="26.25" customHeight="1">
      <c r="A52" s="84" t="s">
        <v>61</v>
      </c>
      <c r="B52" s="19" t="s">
        <v>58</v>
      </c>
      <c r="C52" s="231">
        <v>50299</v>
      </c>
      <c r="D52" s="231" t="s">
        <v>260</v>
      </c>
      <c r="E52" s="231">
        <v>30299</v>
      </c>
      <c r="F52" s="231" t="s">
        <v>260</v>
      </c>
      <c r="G52" s="78">
        <f t="shared" si="0"/>
        <v>40</v>
      </c>
      <c r="H52" s="91">
        <v>0</v>
      </c>
      <c r="I52" s="91">
        <v>40</v>
      </c>
      <c r="J52" s="97"/>
      <c r="K52" s="97"/>
      <c r="L52" s="97"/>
    </row>
    <row r="53" spans="1:12" s="64" customFormat="1" ht="26.25" customHeight="1">
      <c r="A53" s="229">
        <v>204</v>
      </c>
      <c r="B53" s="224" t="s">
        <v>612</v>
      </c>
      <c r="C53" s="232"/>
      <c r="D53" s="232"/>
      <c r="E53" s="232"/>
      <c r="F53" s="232"/>
      <c r="G53" s="73">
        <f t="shared" si="0"/>
        <v>99</v>
      </c>
      <c r="H53" s="230">
        <f>H54</f>
        <v>0</v>
      </c>
      <c r="I53" s="230">
        <f>I54</f>
        <v>99</v>
      </c>
      <c r="J53" s="227"/>
      <c r="K53" s="227"/>
      <c r="L53" s="227"/>
    </row>
    <row r="54" spans="1:12" s="64" customFormat="1" ht="26.25" customHeight="1">
      <c r="A54" s="229">
        <v>20406</v>
      </c>
      <c r="B54" s="224" t="s">
        <v>613</v>
      </c>
      <c r="C54" s="232"/>
      <c r="D54" s="232"/>
      <c r="E54" s="232"/>
      <c r="F54" s="232"/>
      <c r="G54" s="73">
        <f t="shared" si="0"/>
        <v>99</v>
      </c>
      <c r="H54" s="230">
        <f>H55</f>
        <v>0</v>
      </c>
      <c r="I54" s="230">
        <f>I55</f>
        <v>99</v>
      </c>
      <c r="J54" s="227"/>
      <c r="K54" s="227"/>
      <c r="L54" s="227"/>
    </row>
    <row r="55" spans="1:12" ht="26.25" customHeight="1">
      <c r="A55" s="228">
        <v>2040604</v>
      </c>
      <c r="B55" s="206" t="s">
        <v>614</v>
      </c>
      <c r="C55" s="231">
        <v>50299</v>
      </c>
      <c r="D55" s="231" t="s">
        <v>260</v>
      </c>
      <c r="E55" s="231">
        <v>30299</v>
      </c>
      <c r="F55" s="231" t="s">
        <v>260</v>
      </c>
      <c r="G55" s="78">
        <f t="shared" si="0"/>
        <v>99</v>
      </c>
      <c r="H55" s="200">
        <v>0</v>
      </c>
      <c r="I55" s="200">
        <v>99</v>
      </c>
      <c r="J55" s="201"/>
      <c r="K55" s="201"/>
      <c r="L55" s="201"/>
    </row>
    <row r="56" spans="1:12" s="64" customFormat="1" ht="26.25" customHeight="1">
      <c r="A56" s="70" t="s">
        <v>62</v>
      </c>
      <c r="B56" s="71" t="s">
        <v>63</v>
      </c>
      <c r="C56" s="71"/>
      <c r="D56" s="71"/>
      <c r="E56" s="71"/>
      <c r="F56" s="71"/>
      <c r="G56" s="73">
        <f t="shared" si="0"/>
        <v>13647.333883999998</v>
      </c>
      <c r="H56" s="92">
        <f>H57+H124+H134+H138</f>
        <v>10571.978910999998</v>
      </c>
      <c r="I56" s="92">
        <f>I57+I124+I134+I138</f>
        <v>3075.354973</v>
      </c>
      <c r="J56" s="54"/>
      <c r="K56" s="54"/>
      <c r="L56" s="54"/>
    </row>
    <row r="57" spans="1:12" s="64" customFormat="1" ht="26.25" customHeight="1">
      <c r="A57" s="70">
        <v>20502</v>
      </c>
      <c r="B57" s="71" t="s">
        <v>64</v>
      </c>
      <c r="C57" s="71"/>
      <c r="D57" s="71"/>
      <c r="E57" s="71"/>
      <c r="F57" s="71"/>
      <c r="G57" s="73">
        <f t="shared" si="0"/>
        <v>12796.867134</v>
      </c>
      <c r="H57" s="93">
        <f>SUM(H58:H123)</f>
        <v>10545.258910999999</v>
      </c>
      <c r="I57" s="93">
        <f>SUM(I58:I123)</f>
        <v>2251.6082230000002</v>
      </c>
      <c r="J57" s="54"/>
      <c r="K57" s="54"/>
      <c r="L57" s="54"/>
    </row>
    <row r="58" spans="1:12" s="64" customFormat="1" ht="26.25" customHeight="1">
      <c r="A58" s="284">
        <v>2050201</v>
      </c>
      <c r="B58" s="286" t="s">
        <v>65</v>
      </c>
      <c r="C58" s="286">
        <v>50501</v>
      </c>
      <c r="D58" s="281" t="s">
        <v>214</v>
      </c>
      <c r="E58" s="77" t="s">
        <v>215</v>
      </c>
      <c r="F58" s="77" t="s">
        <v>216</v>
      </c>
      <c r="G58" s="78">
        <f t="shared" si="0"/>
        <v>139.39439999999999</v>
      </c>
      <c r="H58" s="94">
        <v>139.39439999999999</v>
      </c>
      <c r="I58" s="94"/>
      <c r="J58" s="54"/>
      <c r="K58" s="54"/>
      <c r="L58" s="54"/>
    </row>
    <row r="59" spans="1:12" s="64" customFormat="1" ht="26.25" customHeight="1">
      <c r="A59" s="297"/>
      <c r="B59" s="288"/>
      <c r="C59" s="288"/>
      <c r="D59" s="282"/>
      <c r="E59" s="77" t="s">
        <v>217</v>
      </c>
      <c r="F59" s="77" t="s">
        <v>218</v>
      </c>
      <c r="G59" s="78">
        <f t="shared" si="0"/>
        <v>112.6066</v>
      </c>
      <c r="H59" s="94">
        <v>112.6066</v>
      </c>
      <c r="I59" s="94"/>
      <c r="J59" s="54"/>
      <c r="K59" s="54"/>
      <c r="L59" s="54"/>
    </row>
    <row r="60" spans="1:12" s="64" customFormat="1" ht="26.25" customHeight="1">
      <c r="A60" s="297"/>
      <c r="B60" s="288"/>
      <c r="C60" s="288"/>
      <c r="D60" s="282"/>
      <c r="E60" s="77" t="s">
        <v>262</v>
      </c>
      <c r="F60" s="77" t="s">
        <v>263</v>
      </c>
      <c r="G60" s="78">
        <f t="shared" si="0"/>
        <v>546.62199999999996</v>
      </c>
      <c r="H60" s="94">
        <v>546.62199999999996</v>
      </c>
      <c r="I60" s="94"/>
      <c r="J60" s="54"/>
      <c r="K60" s="54"/>
      <c r="L60" s="54"/>
    </row>
    <row r="61" spans="1:12" s="64" customFormat="1" ht="26.25" customHeight="1">
      <c r="A61" s="297"/>
      <c r="B61" s="288"/>
      <c r="C61" s="288"/>
      <c r="D61" s="282"/>
      <c r="E61" s="77" t="s">
        <v>222</v>
      </c>
      <c r="F61" s="77" t="s">
        <v>223</v>
      </c>
      <c r="G61" s="78">
        <f t="shared" si="0"/>
        <v>22.369399999999999</v>
      </c>
      <c r="H61" s="94">
        <v>22.369399999999999</v>
      </c>
      <c r="I61" s="94"/>
      <c r="J61" s="54"/>
      <c r="K61" s="54"/>
      <c r="L61" s="54"/>
    </row>
    <row r="62" spans="1:12" s="64" customFormat="1" ht="26.25" customHeight="1">
      <c r="A62" s="297"/>
      <c r="B62" s="288"/>
      <c r="C62" s="288"/>
      <c r="D62" s="282"/>
      <c r="E62" s="77" t="s">
        <v>225</v>
      </c>
      <c r="F62" s="77" t="s">
        <v>224</v>
      </c>
      <c r="G62" s="78">
        <f t="shared" si="0"/>
        <v>77.997600000000006</v>
      </c>
      <c r="H62" s="94">
        <v>77.997600000000006</v>
      </c>
      <c r="I62" s="94"/>
      <c r="J62" s="54"/>
      <c r="K62" s="54"/>
      <c r="L62" s="54"/>
    </row>
    <row r="63" spans="1:12" s="64" customFormat="1" ht="26.25" customHeight="1">
      <c r="A63" s="297"/>
      <c r="B63" s="288"/>
      <c r="C63" s="286">
        <v>50502</v>
      </c>
      <c r="D63" s="281" t="s">
        <v>266</v>
      </c>
      <c r="E63" s="77" t="s">
        <v>227</v>
      </c>
      <c r="F63" s="77" t="s">
        <v>228</v>
      </c>
      <c r="G63" s="78">
        <f t="shared" si="0"/>
        <v>134.7277</v>
      </c>
      <c r="H63" s="94">
        <v>134.7277</v>
      </c>
      <c r="I63" s="94"/>
      <c r="J63" s="54"/>
      <c r="K63" s="54"/>
      <c r="L63" s="54"/>
    </row>
    <row r="64" spans="1:12" s="64" customFormat="1" ht="26.25" customHeight="1">
      <c r="A64" s="297"/>
      <c r="B64" s="288"/>
      <c r="C64" s="288"/>
      <c r="D64" s="282"/>
      <c r="E64" s="77" t="s">
        <v>267</v>
      </c>
      <c r="F64" s="77" t="s">
        <v>268</v>
      </c>
      <c r="G64" s="78">
        <f t="shared" si="0"/>
        <v>0.8</v>
      </c>
      <c r="H64" s="94">
        <v>0.8</v>
      </c>
      <c r="I64" s="94"/>
      <c r="J64" s="54"/>
      <c r="K64" s="54"/>
      <c r="L64" s="54"/>
    </row>
    <row r="65" spans="1:12" s="64" customFormat="1" ht="26.25" customHeight="1">
      <c r="A65" s="297"/>
      <c r="B65" s="288"/>
      <c r="C65" s="288"/>
      <c r="D65" s="282"/>
      <c r="E65" s="77" t="s">
        <v>231</v>
      </c>
      <c r="F65" s="77" t="s">
        <v>232</v>
      </c>
      <c r="G65" s="78">
        <f t="shared" si="0"/>
        <v>21</v>
      </c>
      <c r="H65" s="94">
        <v>21</v>
      </c>
      <c r="I65" s="94"/>
      <c r="J65" s="54"/>
      <c r="K65" s="54"/>
      <c r="L65" s="54"/>
    </row>
    <row r="66" spans="1:12" s="64" customFormat="1" ht="26.25" customHeight="1">
      <c r="A66" s="297"/>
      <c r="B66" s="288"/>
      <c r="C66" s="288"/>
      <c r="D66" s="282"/>
      <c r="E66" s="77" t="s">
        <v>233</v>
      </c>
      <c r="F66" s="77" t="s">
        <v>591</v>
      </c>
      <c r="G66" s="78">
        <f t="shared" si="0"/>
        <v>0.8</v>
      </c>
      <c r="H66" s="94">
        <v>0.8</v>
      </c>
      <c r="I66" s="94"/>
      <c r="J66" s="189"/>
      <c r="K66" s="189"/>
      <c r="L66" s="189"/>
    </row>
    <row r="67" spans="1:12" s="64" customFormat="1" ht="26.25" customHeight="1">
      <c r="A67" s="297"/>
      <c r="B67" s="288"/>
      <c r="C67" s="288"/>
      <c r="D67" s="282"/>
      <c r="E67" s="77" t="s">
        <v>235</v>
      </c>
      <c r="F67" s="77" t="s">
        <v>236</v>
      </c>
      <c r="G67" s="78">
        <f t="shared" si="0"/>
        <v>36.845599999999997</v>
      </c>
      <c r="H67" s="94">
        <v>36.845599999999997</v>
      </c>
      <c r="I67" s="94"/>
      <c r="J67" s="54"/>
      <c r="K67" s="54"/>
      <c r="L67" s="54"/>
    </row>
    <row r="68" spans="1:12" s="64" customFormat="1" ht="26.25" customHeight="1">
      <c r="A68" s="297"/>
      <c r="B68" s="288"/>
      <c r="C68" s="288"/>
      <c r="D68" s="282"/>
      <c r="E68" s="77" t="s">
        <v>269</v>
      </c>
      <c r="F68" s="77" t="s">
        <v>270</v>
      </c>
      <c r="G68" s="78">
        <f t="shared" si="0"/>
        <v>40.32</v>
      </c>
      <c r="H68" s="94">
        <v>40.32</v>
      </c>
      <c r="I68" s="94"/>
      <c r="J68" s="54"/>
      <c r="K68" s="54"/>
      <c r="L68" s="54"/>
    </row>
    <row r="69" spans="1:12" s="64" customFormat="1" ht="26.25" customHeight="1">
      <c r="A69" s="297"/>
      <c r="B69" s="288"/>
      <c r="C69" s="288"/>
      <c r="D69" s="282"/>
      <c r="E69" s="77" t="s">
        <v>254</v>
      </c>
      <c r="F69" s="77" t="s">
        <v>253</v>
      </c>
      <c r="G69" s="78">
        <f t="shared" si="0"/>
        <v>11.3125</v>
      </c>
      <c r="H69" s="94">
        <v>11.3125</v>
      </c>
      <c r="I69" s="94"/>
      <c r="J69" s="54"/>
      <c r="K69" s="54"/>
      <c r="L69" s="54"/>
    </row>
    <row r="70" spans="1:12" s="64" customFormat="1" ht="26.25" customHeight="1">
      <c r="A70" s="297"/>
      <c r="B70" s="288"/>
      <c r="C70" s="288"/>
      <c r="D70" s="282"/>
      <c r="E70" s="77" t="s">
        <v>248</v>
      </c>
      <c r="F70" s="77" t="s">
        <v>247</v>
      </c>
      <c r="G70" s="78">
        <f t="shared" si="0"/>
        <v>1.89</v>
      </c>
      <c r="H70" s="94">
        <v>1.89</v>
      </c>
      <c r="I70" s="94"/>
      <c r="J70" s="54"/>
      <c r="K70" s="54"/>
      <c r="L70" s="54"/>
    </row>
    <row r="71" spans="1:12" s="64" customFormat="1" ht="26.25" customHeight="1">
      <c r="A71" s="297"/>
      <c r="B71" s="288"/>
      <c r="C71" s="288"/>
      <c r="D71" s="282"/>
      <c r="E71" s="77" t="s">
        <v>250</v>
      </c>
      <c r="F71" s="77" t="s">
        <v>249</v>
      </c>
      <c r="G71" s="78">
        <f t="shared" si="0"/>
        <v>2.1063000000000001</v>
      </c>
      <c r="H71" s="94">
        <v>2.1063000000000001</v>
      </c>
      <c r="I71" s="94"/>
      <c r="J71" s="54"/>
      <c r="K71" s="54"/>
      <c r="L71" s="54"/>
    </row>
    <row r="72" spans="1:12" s="64" customFormat="1" ht="26.25" customHeight="1">
      <c r="A72" s="297"/>
      <c r="B72" s="288"/>
      <c r="C72" s="288"/>
      <c r="D72" s="282"/>
      <c r="E72" s="77" t="s">
        <v>294</v>
      </c>
      <c r="F72" s="77" t="s">
        <v>592</v>
      </c>
      <c r="G72" s="78">
        <f t="shared" si="0"/>
        <v>40</v>
      </c>
      <c r="H72" s="94">
        <v>40</v>
      </c>
      <c r="I72" s="94"/>
      <c r="J72" s="189"/>
      <c r="K72" s="189"/>
      <c r="L72" s="189"/>
    </row>
    <row r="73" spans="1:12" s="64" customFormat="1" ht="26.25" customHeight="1">
      <c r="A73" s="297"/>
      <c r="B73" s="288"/>
      <c r="C73" s="288"/>
      <c r="D73" s="282"/>
      <c r="E73" s="77" t="s">
        <v>241</v>
      </c>
      <c r="F73" s="77" t="s">
        <v>242</v>
      </c>
      <c r="G73" s="78">
        <f t="shared" si="0"/>
        <v>14.2128</v>
      </c>
      <c r="H73" s="94">
        <v>14.2128</v>
      </c>
      <c r="I73" s="94"/>
      <c r="J73" s="54"/>
      <c r="K73" s="54"/>
      <c r="L73" s="54"/>
    </row>
    <row r="74" spans="1:12" s="64" customFormat="1" ht="26.25" customHeight="1">
      <c r="A74" s="297"/>
      <c r="B74" s="288"/>
      <c r="C74" s="287"/>
      <c r="D74" s="283"/>
      <c r="E74" s="77" t="s">
        <v>252</v>
      </c>
      <c r="F74" s="77" t="s">
        <v>251</v>
      </c>
      <c r="G74" s="78">
        <f t="shared" si="0"/>
        <v>2.7</v>
      </c>
      <c r="H74" s="94">
        <v>2.7</v>
      </c>
      <c r="I74" s="94"/>
      <c r="J74" s="54"/>
      <c r="K74" s="54"/>
      <c r="L74" s="54"/>
    </row>
    <row r="75" spans="1:12" s="64" customFormat="1" ht="26.25" customHeight="1">
      <c r="A75" s="297"/>
      <c r="B75" s="288"/>
      <c r="C75" s="17">
        <v>50999</v>
      </c>
      <c r="D75" s="77" t="s">
        <v>258</v>
      </c>
      <c r="E75" s="77" t="s">
        <v>259</v>
      </c>
      <c r="F75" s="77" t="s">
        <v>258</v>
      </c>
      <c r="G75" s="78">
        <f t="shared" si="0"/>
        <v>1.2E-2</v>
      </c>
      <c r="H75" s="94">
        <v>1.2E-2</v>
      </c>
      <c r="I75" s="94"/>
      <c r="J75" s="54"/>
      <c r="K75" s="54"/>
      <c r="L75" s="54"/>
    </row>
    <row r="76" spans="1:12" ht="26.25" customHeight="1">
      <c r="A76" s="297"/>
      <c r="B76" s="288"/>
      <c r="C76" s="90">
        <v>50601</v>
      </c>
      <c r="D76" s="90" t="s">
        <v>271</v>
      </c>
      <c r="E76" s="90">
        <v>31003</v>
      </c>
      <c r="F76" s="90" t="s">
        <v>615</v>
      </c>
      <c r="G76" s="78">
        <f t="shared" si="0"/>
        <v>134.636675</v>
      </c>
      <c r="H76" s="91">
        <v>0</v>
      </c>
      <c r="I76" s="91">
        <v>134.636675</v>
      </c>
      <c r="J76" s="97"/>
      <c r="K76" s="97"/>
      <c r="L76" s="97"/>
    </row>
    <row r="77" spans="1:12" ht="26.25" customHeight="1">
      <c r="A77" s="297"/>
      <c r="B77" s="288"/>
      <c r="C77" s="311">
        <v>50502</v>
      </c>
      <c r="D77" s="314" t="s">
        <v>266</v>
      </c>
      <c r="E77" s="90">
        <v>30216</v>
      </c>
      <c r="F77" s="90" t="s">
        <v>616</v>
      </c>
      <c r="G77" s="78">
        <f t="shared" si="0"/>
        <v>44.015999999999998</v>
      </c>
      <c r="H77" s="200">
        <v>0</v>
      </c>
      <c r="I77" s="200">
        <v>44.015999999999998</v>
      </c>
      <c r="J77" s="201"/>
      <c r="K77" s="201"/>
      <c r="L77" s="201"/>
    </row>
    <row r="78" spans="1:12" ht="26.25" customHeight="1">
      <c r="A78" s="297"/>
      <c r="B78" s="288"/>
      <c r="C78" s="312"/>
      <c r="D78" s="315"/>
      <c r="E78" s="90">
        <v>30218</v>
      </c>
      <c r="F78" s="90" t="s">
        <v>617</v>
      </c>
      <c r="G78" s="78">
        <f t="shared" si="0"/>
        <v>40</v>
      </c>
      <c r="H78" s="200">
        <v>0</v>
      </c>
      <c r="I78" s="200">
        <v>40</v>
      </c>
      <c r="J78" s="201"/>
      <c r="K78" s="201"/>
      <c r="L78" s="201"/>
    </row>
    <row r="79" spans="1:12" ht="26.25" customHeight="1">
      <c r="A79" s="297"/>
      <c r="B79" s="288"/>
      <c r="C79" s="313"/>
      <c r="D79" s="316"/>
      <c r="E79" s="90">
        <v>30226</v>
      </c>
      <c r="F79" s="90" t="s">
        <v>618</v>
      </c>
      <c r="G79" s="78">
        <f t="shared" si="0"/>
        <v>591.6</v>
      </c>
      <c r="H79" s="91">
        <v>0</v>
      </c>
      <c r="I79" s="91">
        <v>591.6</v>
      </c>
      <c r="J79" s="97"/>
      <c r="K79" s="97"/>
      <c r="L79" s="97"/>
    </row>
    <row r="80" spans="1:12" s="65" customFormat="1" ht="26.25" customHeight="1">
      <c r="A80" s="284">
        <v>2050202</v>
      </c>
      <c r="B80" s="286" t="s">
        <v>66</v>
      </c>
      <c r="C80" s="307">
        <v>50501</v>
      </c>
      <c r="D80" s="281" t="s">
        <v>214</v>
      </c>
      <c r="E80" s="77" t="s">
        <v>215</v>
      </c>
      <c r="F80" s="77" t="s">
        <v>216</v>
      </c>
      <c r="G80" s="78">
        <f t="shared" si="0"/>
        <v>861.07992000000002</v>
      </c>
      <c r="H80" s="91">
        <v>861.07992000000002</v>
      </c>
      <c r="I80" s="91"/>
      <c r="J80" s="99"/>
      <c r="K80" s="99"/>
      <c r="L80" s="99"/>
    </row>
    <row r="81" spans="1:12" s="65" customFormat="1" ht="26.25" customHeight="1">
      <c r="A81" s="297"/>
      <c r="B81" s="288"/>
      <c r="C81" s="308"/>
      <c r="D81" s="282"/>
      <c r="E81" s="77" t="s">
        <v>217</v>
      </c>
      <c r="F81" s="77" t="s">
        <v>218</v>
      </c>
      <c r="G81" s="78">
        <f t="shared" si="0"/>
        <v>277.99880000000002</v>
      </c>
      <c r="H81" s="91">
        <v>277.99880000000002</v>
      </c>
      <c r="I81" s="91"/>
      <c r="J81" s="99"/>
      <c r="K81" s="99"/>
      <c r="L81" s="99"/>
    </row>
    <row r="82" spans="1:12" s="65" customFormat="1" ht="26.25" customHeight="1">
      <c r="A82" s="297"/>
      <c r="B82" s="288"/>
      <c r="C82" s="308"/>
      <c r="D82" s="282"/>
      <c r="E82" s="77" t="s">
        <v>262</v>
      </c>
      <c r="F82" s="77" t="s">
        <v>263</v>
      </c>
      <c r="G82" s="78">
        <f t="shared" si="0"/>
        <v>3131.8890000000001</v>
      </c>
      <c r="H82" s="91">
        <v>3131.8890000000001</v>
      </c>
      <c r="I82" s="91"/>
      <c r="J82" s="99"/>
      <c r="K82" s="99"/>
      <c r="L82" s="99"/>
    </row>
    <row r="83" spans="1:12" s="65" customFormat="1" ht="26.25" customHeight="1">
      <c r="A83" s="297"/>
      <c r="B83" s="288"/>
      <c r="C83" s="308"/>
      <c r="D83" s="282"/>
      <c r="E83" s="77" t="s">
        <v>222</v>
      </c>
      <c r="F83" s="77" t="s">
        <v>223</v>
      </c>
      <c r="G83" s="78">
        <f t="shared" si="0"/>
        <v>125.552673</v>
      </c>
      <c r="H83" s="91">
        <v>125.552673</v>
      </c>
      <c r="I83" s="91"/>
      <c r="J83" s="99"/>
      <c r="K83" s="99"/>
      <c r="L83" s="99"/>
    </row>
    <row r="84" spans="1:12" s="65" customFormat="1" ht="26.25" customHeight="1">
      <c r="A84" s="297"/>
      <c r="B84" s="288"/>
      <c r="C84" s="308"/>
      <c r="D84" s="282"/>
      <c r="E84" s="77" t="s">
        <v>225</v>
      </c>
      <c r="F84" s="77" t="s">
        <v>224</v>
      </c>
      <c r="G84" s="78">
        <f t="shared" si="0"/>
        <v>443.27280000000002</v>
      </c>
      <c r="H84" s="91">
        <v>443.27280000000002</v>
      </c>
      <c r="I84" s="91"/>
      <c r="J84" s="99"/>
      <c r="K84" s="99"/>
      <c r="L84" s="99"/>
    </row>
    <row r="85" spans="1:12" s="65" customFormat="1" ht="26.25" customHeight="1">
      <c r="A85" s="297"/>
      <c r="B85" s="288"/>
      <c r="C85" s="309">
        <v>50502</v>
      </c>
      <c r="D85" s="293" t="s">
        <v>266</v>
      </c>
      <c r="E85" s="77" t="s">
        <v>227</v>
      </c>
      <c r="F85" s="77" t="s">
        <v>228</v>
      </c>
      <c r="G85" s="78">
        <f t="shared" si="0"/>
        <v>460.21800000000002</v>
      </c>
      <c r="H85" s="91">
        <v>460.21800000000002</v>
      </c>
      <c r="I85" s="91"/>
      <c r="J85" s="99"/>
      <c r="K85" s="99"/>
      <c r="L85" s="99"/>
    </row>
    <row r="86" spans="1:12" s="65" customFormat="1" ht="26.25" customHeight="1">
      <c r="A86" s="297"/>
      <c r="B86" s="288"/>
      <c r="C86" s="310"/>
      <c r="D86" s="294"/>
      <c r="E86" s="77" t="s">
        <v>229</v>
      </c>
      <c r="F86" s="77" t="s">
        <v>230</v>
      </c>
      <c r="G86" s="78">
        <f t="shared" si="0"/>
        <v>1</v>
      </c>
      <c r="H86" s="91">
        <v>1</v>
      </c>
      <c r="I86" s="91"/>
      <c r="J86" s="99"/>
      <c r="K86" s="99"/>
      <c r="L86" s="99"/>
    </row>
    <row r="87" spans="1:12" s="65" customFormat="1" ht="26.25" customHeight="1">
      <c r="A87" s="297"/>
      <c r="B87" s="288"/>
      <c r="C87" s="310"/>
      <c r="D87" s="294"/>
      <c r="E87" s="77" t="s">
        <v>267</v>
      </c>
      <c r="F87" s="77" t="s">
        <v>268</v>
      </c>
      <c r="G87" s="78">
        <f t="shared" si="0"/>
        <v>13</v>
      </c>
      <c r="H87" s="91">
        <v>13</v>
      </c>
      <c r="I87" s="91"/>
      <c r="J87" s="99"/>
      <c r="K87" s="99"/>
      <c r="L87" s="99"/>
    </row>
    <row r="88" spans="1:12" s="65" customFormat="1" ht="26.25" customHeight="1">
      <c r="A88" s="297"/>
      <c r="B88" s="288"/>
      <c r="C88" s="310"/>
      <c r="D88" s="294"/>
      <c r="E88" s="77" t="s">
        <v>231</v>
      </c>
      <c r="F88" s="77" t="s">
        <v>232</v>
      </c>
      <c r="G88" s="78">
        <f t="shared" si="0"/>
        <v>96</v>
      </c>
      <c r="H88" s="91">
        <v>96</v>
      </c>
      <c r="I88" s="91"/>
      <c r="J88" s="99"/>
      <c r="K88" s="99"/>
      <c r="L88" s="99"/>
    </row>
    <row r="89" spans="1:12" s="65" customFormat="1" ht="26.25" customHeight="1">
      <c r="A89" s="297"/>
      <c r="B89" s="288"/>
      <c r="C89" s="310"/>
      <c r="D89" s="294"/>
      <c r="E89" s="77" t="s">
        <v>233</v>
      </c>
      <c r="F89" s="77" t="s">
        <v>234</v>
      </c>
      <c r="G89" s="78">
        <f t="shared" si="0"/>
        <v>2.2000000000000002</v>
      </c>
      <c r="H89" s="91">
        <v>2.2000000000000002</v>
      </c>
      <c r="I89" s="91"/>
      <c r="J89" s="99"/>
      <c r="K89" s="99"/>
      <c r="L89" s="99"/>
    </row>
    <row r="90" spans="1:12" s="65" customFormat="1" ht="26.25" customHeight="1">
      <c r="A90" s="297"/>
      <c r="B90" s="288"/>
      <c r="C90" s="310"/>
      <c r="D90" s="294"/>
      <c r="E90" s="77" t="s">
        <v>235</v>
      </c>
      <c r="F90" s="77" t="s">
        <v>236</v>
      </c>
      <c r="G90" s="78">
        <f t="shared" si="0"/>
        <v>205.765546</v>
      </c>
      <c r="H90" s="91">
        <v>205.765546</v>
      </c>
      <c r="I90" s="91"/>
      <c r="J90" s="99"/>
      <c r="K90" s="99"/>
      <c r="L90" s="99"/>
    </row>
    <row r="91" spans="1:12" s="65" customFormat="1" ht="26.25" customHeight="1">
      <c r="A91" s="297"/>
      <c r="B91" s="288"/>
      <c r="C91" s="310"/>
      <c r="D91" s="294"/>
      <c r="E91" s="77" t="s">
        <v>269</v>
      </c>
      <c r="F91" s="77" t="s">
        <v>270</v>
      </c>
      <c r="G91" s="78">
        <f t="shared" si="0"/>
        <v>154.56</v>
      </c>
      <c r="H91" s="91">
        <v>154.56</v>
      </c>
      <c r="I91" s="91"/>
      <c r="J91" s="99"/>
      <c r="K91" s="99"/>
      <c r="L91" s="99"/>
    </row>
    <row r="92" spans="1:12" s="65" customFormat="1" ht="26.25" customHeight="1">
      <c r="A92" s="297"/>
      <c r="B92" s="288"/>
      <c r="C92" s="310"/>
      <c r="D92" s="294"/>
      <c r="E92" s="77" t="s">
        <v>254</v>
      </c>
      <c r="F92" s="77" t="s">
        <v>253</v>
      </c>
      <c r="G92" s="78">
        <f t="shared" si="0"/>
        <v>59.395204</v>
      </c>
      <c r="H92" s="91">
        <v>59.395204</v>
      </c>
      <c r="I92" s="91"/>
      <c r="J92" s="99"/>
      <c r="K92" s="99"/>
      <c r="L92" s="99"/>
    </row>
    <row r="93" spans="1:12" s="65" customFormat="1" ht="26.25" customHeight="1">
      <c r="A93" s="297"/>
      <c r="B93" s="288"/>
      <c r="C93" s="310"/>
      <c r="D93" s="294"/>
      <c r="E93" s="77" t="s">
        <v>248</v>
      </c>
      <c r="F93" s="77" t="s">
        <v>247</v>
      </c>
      <c r="G93" s="78">
        <f t="shared" si="0"/>
        <v>9.5850000000000009</v>
      </c>
      <c r="H93" s="91">
        <v>9.5850000000000009</v>
      </c>
      <c r="I93" s="91"/>
      <c r="J93" s="99"/>
      <c r="K93" s="99"/>
      <c r="L93" s="99"/>
    </row>
    <row r="94" spans="1:12" s="65" customFormat="1" ht="26.25" customHeight="1">
      <c r="A94" s="297"/>
      <c r="B94" s="288"/>
      <c r="C94" s="310"/>
      <c r="D94" s="294"/>
      <c r="E94" s="77" t="s">
        <v>250</v>
      </c>
      <c r="F94" s="77" t="s">
        <v>249</v>
      </c>
      <c r="G94" s="78">
        <f t="shared" si="0"/>
        <v>6.5</v>
      </c>
      <c r="H94" s="91">
        <v>6.5</v>
      </c>
      <c r="I94" s="91"/>
      <c r="J94" s="99"/>
      <c r="K94" s="99"/>
      <c r="L94" s="99"/>
    </row>
    <row r="95" spans="1:12" ht="26.25" customHeight="1">
      <c r="A95" s="297"/>
      <c r="B95" s="288"/>
      <c r="C95" s="310"/>
      <c r="D95" s="294"/>
      <c r="E95" s="77" t="s">
        <v>241</v>
      </c>
      <c r="F95" s="77" t="s">
        <v>242</v>
      </c>
      <c r="G95" s="78">
        <f t="shared" si="0"/>
        <v>72.0792</v>
      </c>
      <c r="H95" s="91">
        <v>72.0792</v>
      </c>
      <c r="I95" s="91"/>
      <c r="J95" s="97"/>
      <c r="K95" s="97"/>
      <c r="L95" s="97"/>
    </row>
    <row r="96" spans="1:12" ht="26.25" customHeight="1">
      <c r="A96" s="297"/>
      <c r="B96" s="288"/>
      <c r="C96" s="310"/>
      <c r="D96" s="294"/>
      <c r="E96" s="77" t="s">
        <v>252</v>
      </c>
      <c r="F96" s="77" t="s">
        <v>251</v>
      </c>
      <c r="G96" s="78">
        <f t="shared" si="0"/>
        <v>24.3</v>
      </c>
      <c r="H96" s="91">
        <v>24.3</v>
      </c>
      <c r="I96" s="91"/>
      <c r="J96" s="97"/>
      <c r="K96" s="97"/>
      <c r="L96" s="97"/>
    </row>
    <row r="97" spans="1:12" ht="26.25" customHeight="1">
      <c r="A97" s="297"/>
      <c r="B97" s="288"/>
      <c r="C97" s="304"/>
      <c r="D97" s="295"/>
      <c r="E97" s="77">
        <v>30299</v>
      </c>
      <c r="F97" s="77" t="s">
        <v>593</v>
      </c>
      <c r="G97" s="78">
        <f t="shared" si="0"/>
        <v>5.0090000000000003</v>
      </c>
      <c r="H97" s="91">
        <v>5.0090000000000003</v>
      </c>
      <c r="I97" s="91"/>
      <c r="J97" s="97"/>
      <c r="K97" s="97"/>
      <c r="L97" s="97"/>
    </row>
    <row r="98" spans="1:12" ht="26.25" customHeight="1">
      <c r="A98" s="297"/>
      <c r="B98" s="288"/>
      <c r="C98" s="90">
        <v>50999</v>
      </c>
      <c r="D98" s="98" t="s">
        <v>273</v>
      </c>
      <c r="E98" s="98" t="s">
        <v>259</v>
      </c>
      <c r="F98" s="98" t="s">
        <v>258</v>
      </c>
      <c r="G98" s="78">
        <f t="shared" si="0"/>
        <v>0.26400000000000001</v>
      </c>
      <c r="H98" s="91">
        <v>0.26400000000000001</v>
      </c>
      <c r="I98" s="91"/>
      <c r="J98" s="97"/>
      <c r="K98" s="97"/>
      <c r="L98" s="97"/>
    </row>
    <row r="99" spans="1:12" ht="26.25" customHeight="1">
      <c r="A99" s="297"/>
      <c r="B99" s="288"/>
      <c r="C99" s="309">
        <v>50502</v>
      </c>
      <c r="D99" s="317" t="s">
        <v>266</v>
      </c>
      <c r="E99" s="234">
        <v>30201</v>
      </c>
      <c r="F99" s="234" t="s">
        <v>619</v>
      </c>
      <c r="G99" s="78">
        <f t="shared" si="0"/>
        <v>710.56838000000005</v>
      </c>
      <c r="H99" s="200">
        <v>0</v>
      </c>
      <c r="I99" s="200">
        <v>710.56838000000005</v>
      </c>
      <c r="J99" s="201"/>
      <c r="K99" s="201"/>
      <c r="L99" s="201"/>
    </row>
    <row r="100" spans="1:12" ht="26.25" customHeight="1">
      <c r="A100" s="297"/>
      <c r="B100" s="288"/>
      <c r="C100" s="310"/>
      <c r="D100" s="318"/>
      <c r="E100" s="234">
        <v>30216</v>
      </c>
      <c r="F100" s="234" t="s">
        <v>616</v>
      </c>
      <c r="G100" s="78">
        <f t="shared" si="0"/>
        <v>50</v>
      </c>
      <c r="H100" s="200">
        <v>0</v>
      </c>
      <c r="I100" s="200">
        <v>50</v>
      </c>
      <c r="J100" s="201"/>
      <c r="K100" s="201"/>
      <c r="L100" s="201"/>
    </row>
    <row r="101" spans="1:12" ht="26.25" customHeight="1">
      <c r="A101" s="297"/>
      <c r="B101" s="288"/>
      <c r="C101" s="304"/>
      <c r="D101" s="319"/>
      <c r="E101" s="233">
        <v>30226</v>
      </c>
      <c r="F101" s="233" t="s">
        <v>618</v>
      </c>
      <c r="G101" s="78">
        <f t="shared" si="0"/>
        <v>417.16</v>
      </c>
      <c r="H101" s="91">
        <v>0</v>
      </c>
      <c r="I101" s="91">
        <v>417.16</v>
      </c>
      <c r="J101" s="97"/>
      <c r="K101" s="97"/>
      <c r="L101" s="97"/>
    </row>
    <row r="102" spans="1:12" ht="26.25" customHeight="1">
      <c r="A102" s="297"/>
      <c r="B102" s="288"/>
      <c r="C102" s="90">
        <v>50601</v>
      </c>
      <c r="D102" s="90" t="s">
        <v>271</v>
      </c>
      <c r="E102" s="90">
        <v>31002</v>
      </c>
      <c r="F102" s="90" t="s">
        <v>272</v>
      </c>
      <c r="G102" s="78">
        <f t="shared" si="0"/>
        <v>3.9510999999999998</v>
      </c>
      <c r="H102" s="91">
        <v>0</v>
      </c>
      <c r="I102" s="91">
        <v>3.9510999999999998</v>
      </c>
      <c r="J102" s="97"/>
      <c r="K102" s="97"/>
      <c r="L102" s="97"/>
    </row>
    <row r="103" spans="1:12" s="65" customFormat="1" ht="26.25" customHeight="1">
      <c r="A103" s="284">
        <v>2050203</v>
      </c>
      <c r="B103" s="286" t="s">
        <v>67</v>
      </c>
      <c r="C103" s="309">
        <v>50501</v>
      </c>
      <c r="D103" s="323" t="s">
        <v>214</v>
      </c>
      <c r="E103" s="77" t="s">
        <v>215</v>
      </c>
      <c r="F103" s="77" t="s">
        <v>216</v>
      </c>
      <c r="G103" s="78">
        <f t="shared" si="0"/>
        <v>573.98879999999997</v>
      </c>
      <c r="H103" s="91">
        <v>573.98879999999997</v>
      </c>
      <c r="I103" s="91"/>
      <c r="J103" s="99"/>
      <c r="K103" s="99"/>
      <c r="L103" s="99"/>
    </row>
    <row r="104" spans="1:12" s="65" customFormat="1" ht="26.25" customHeight="1">
      <c r="A104" s="297"/>
      <c r="B104" s="288"/>
      <c r="C104" s="310"/>
      <c r="D104" s="294"/>
      <c r="E104" s="77" t="s">
        <v>217</v>
      </c>
      <c r="F104" s="77" t="s">
        <v>218</v>
      </c>
      <c r="G104" s="78">
        <f t="shared" si="0"/>
        <v>68.279200000000003</v>
      </c>
      <c r="H104" s="91">
        <v>68.279200000000003</v>
      </c>
      <c r="I104" s="91"/>
      <c r="J104" s="99"/>
      <c r="K104" s="99"/>
      <c r="L104" s="99"/>
    </row>
    <row r="105" spans="1:12" s="65" customFormat="1" ht="26.25" customHeight="1">
      <c r="A105" s="297"/>
      <c r="B105" s="288"/>
      <c r="C105" s="310"/>
      <c r="D105" s="294"/>
      <c r="E105" s="77" t="s">
        <v>219</v>
      </c>
      <c r="F105" s="77" t="s">
        <v>220</v>
      </c>
      <c r="G105" s="78">
        <f t="shared" si="0"/>
        <v>76</v>
      </c>
      <c r="H105" s="91">
        <v>76</v>
      </c>
      <c r="I105" s="91"/>
      <c r="J105" s="99"/>
      <c r="K105" s="99"/>
      <c r="L105" s="99"/>
    </row>
    <row r="106" spans="1:12" s="65" customFormat="1" ht="26.25" customHeight="1">
      <c r="A106" s="297"/>
      <c r="B106" s="288"/>
      <c r="C106" s="310"/>
      <c r="D106" s="294"/>
      <c r="E106" s="77" t="s">
        <v>262</v>
      </c>
      <c r="F106" s="77" t="s">
        <v>263</v>
      </c>
      <c r="G106" s="78">
        <f t="shared" si="0"/>
        <v>1794.2333000000001</v>
      </c>
      <c r="H106" s="91">
        <v>1794.2333000000001</v>
      </c>
      <c r="I106" s="91"/>
      <c r="J106" s="99"/>
      <c r="K106" s="99"/>
      <c r="L106" s="99"/>
    </row>
    <row r="107" spans="1:12" s="65" customFormat="1" ht="26.25" customHeight="1">
      <c r="A107" s="297"/>
      <c r="B107" s="288"/>
      <c r="C107" s="310"/>
      <c r="D107" s="294"/>
      <c r="E107" s="77" t="s">
        <v>222</v>
      </c>
      <c r="F107" s="77" t="s">
        <v>223</v>
      </c>
      <c r="G107" s="78">
        <f t="shared" si="0"/>
        <v>43.239767999999998</v>
      </c>
      <c r="H107" s="91">
        <v>43.239767999999998</v>
      </c>
      <c r="I107" s="91"/>
      <c r="J107" s="99"/>
      <c r="K107" s="99"/>
      <c r="L107" s="99"/>
    </row>
    <row r="108" spans="1:12" s="65" customFormat="1" ht="26.25" customHeight="1">
      <c r="A108" s="297"/>
      <c r="B108" s="288"/>
      <c r="C108" s="310"/>
      <c r="D108" s="294"/>
      <c r="E108" s="77" t="s">
        <v>225</v>
      </c>
      <c r="F108" s="77" t="s">
        <v>224</v>
      </c>
      <c r="G108" s="78">
        <f t="shared" si="0"/>
        <v>264.5496</v>
      </c>
      <c r="H108" s="91">
        <v>264.5496</v>
      </c>
      <c r="I108" s="91"/>
      <c r="J108" s="99"/>
      <c r="K108" s="99"/>
      <c r="L108" s="99"/>
    </row>
    <row r="109" spans="1:12" s="65" customFormat="1" ht="26.25" customHeight="1">
      <c r="A109" s="297"/>
      <c r="B109" s="288"/>
      <c r="C109" s="309">
        <v>50502</v>
      </c>
      <c r="D109" s="293" t="s">
        <v>266</v>
      </c>
      <c r="E109" s="77" t="s">
        <v>227</v>
      </c>
      <c r="F109" s="77" t="s">
        <v>228</v>
      </c>
      <c r="G109" s="78">
        <f t="shared" si="0"/>
        <v>88.490799999999993</v>
      </c>
      <c r="H109" s="91">
        <v>88.490799999999993</v>
      </c>
      <c r="I109" s="91"/>
      <c r="J109" s="99"/>
      <c r="K109" s="99"/>
      <c r="L109" s="99"/>
    </row>
    <row r="110" spans="1:12" s="65" customFormat="1" ht="26.25" customHeight="1">
      <c r="A110" s="297"/>
      <c r="B110" s="288"/>
      <c r="C110" s="310"/>
      <c r="D110" s="294"/>
      <c r="E110" s="77" t="s">
        <v>229</v>
      </c>
      <c r="F110" s="77" t="s">
        <v>230</v>
      </c>
      <c r="G110" s="78">
        <f t="shared" si="0"/>
        <v>1</v>
      </c>
      <c r="H110" s="91">
        <v>1</v>
      </c>
      <c r="I110" s="91"/>
      <c r="J110" s="99"/>
      <c r="K110" s="99"/>
      <c r="L110" s="99"/>
    </row>
    <row r="111" spans="1:12" s="65" customFormat="1" ht="26.25" customHeight="1">
      <c r="A111" s="297"/>
      <c r="B111" s="288"/>
      <c r="C111" s="310"/>
      <c r="D111" s="294"/>
      <c r="E111" s="77" t="s">
        <v>267</v>
      </c>
      <c r="F111" s="77" t="s">
        <v>268</v>
      </c>
      <c r="G111" s="78">
        <f t="shared" si="0"/>
        <v>12.5</v>
      </c>
      <c r="H111" s="91">
        <v>12.5</v>
      </c>
      <c r="I111" s="91"/>
      <c r="J111" s="99"/>
      <c r="K111" s="99"/>
      <c r="L111" s="99"/>
    </row>
    <row r="112" spans="1:12" s="65" customFormat="1" ht="26.25" customHeight="1">
      <c r="A112" s="297"/>
      <c r="B112" s="288"/>
      <c r="C112" s="310"/>
      <c r="D112" s="294"/>
      <c r="E112" s="77" t="s">
        <v>231</v>
      </c>
      <c r="F112" s="77" t="s">
        <v>232</v>
      </c>
      <c r="G112" s="78">
        <f t="shared" si="0"/>
        <v>32.231000000000002</v>
      </c>
      <c r="H112" s="91">
        <v>32.231000000000002</v>
      </c>
      <c r="I112" s="91"/>
      <c r="J112" s="99"/>
      <c r="K112" s="99"/>
      <c r="L112" s="99"/>
    </row>
    <row r="113" spans="1:12" s="65" customFormat="1" ht="26.25" customHeight="1">
      <c r="A113" s="297"/>
      <c r="B113" s="288"/>
      <c r="C113" s="310"/>
      <c r="D113" s="294"/>
      <c r="E113" s="77" t="s">
        <v>233</v>
      </c>
      <c r="F113" s="77" t="s">
        <v>234</v>
      </c>
      <c r="G113" s="78">
        <f t="shared" si="0"/>
        <v>0.44</v>
      </c>
      <c r="H113" s="91">
        <v>0.44</v>
      </c>
      <c r="I113" s="91"/>
      <c r="J113" s="99"/>
      <c r="K113" s="99"/>
      <c r="L113" s="99"/>
    </row>
    <row r="114" spans="1:12" s="65" customFormat="1" ht="26.25" customHeight="1">
      <c r="A114" s="297"/>
      <c r="B114" s="288"/>
      <c r="C114" s="310"/>
      <c r="D114" s="294"/>
      <c r="E114" s="77" t="s">
        <v>235</v>
      </c>
      <c r="F114" s="77" t="s">
        <v>236</v>
      </c>
      <c r="G114" s="78">
        <f t="shared" si="0"/>
        <v>275.22300000000001</v>
      </c>
      <c r="H114" s="91">
        <v>275.22300000000001</v>
      </c>
      <c r="I114" s="91"/>
      <c r="J114" s="99"/>
      <c r="K114" s="99"/>
      <c r="L114" s="99"/>
    </row>
    <row r="115" spans="1:12" s="65" customFormat="1" ht="26.25" customHeight="1">
      <c r="A115" s="297"/>
      <c r="B115" s="288"/>
      <c r="C115" s="310"/>
      <c r="D115" s="294"/>
      <c r="E115" s="77" t="s">
        <v>269</v>
      </c>
      <c r="F115" s="77" t="s">
        <v>270</v>
      </c>
      <c r="G115" s="78">
        <f t="shared" si="0"/>
        <v>40.32</v>
      </c>
      <c r="H115" s="91">
        <v>40.32</v>
      </c>
      <c r="I115" s="91"/>
      <c r="J115" s="99"/>
      <c r="K115" s="99"/>
      <c r="L115" s="99"/>
    </row>
    <row r="116" spans="1:12" s="65" customFormat="1" ht="26.25" customHeight="1">
      <c r="A116" s="297"/>
      <c r="B116" s="288"/>
      <c r="C116" s="310"/>
      <c r="D116" s="294"/>
      <c r="E116" s="77" t="s">
        <v>254</v>
      </c>
      <c r="F116" s="77" t="s">
        <v>253</v>
      </c>
      <c r="G116" s="78">
        <f t="shared" si="0"/>
        <v>49.399000000000001</v>
      </c>
      <c r="H116" s="91">
        <v>49.399000000000001</v>
      </c>
      <c r="I116" s="91"/>
      <c r="J116" s="99"/>
      <c r="K116" s="99"/>
      <c r="L116" s="99"/>
    </row>
    <row r="117" spans="1:12" s="65" customFormat="1" ht="26.25" customHeight="1">
      <c r="A117" s="297"/>
      <c r="B117" s="288"/>
      <c r="C117" s="310"/>
      <c r="D117" s="294"/>
      <c r="E117" s="77" t="s">
        <v>248</v>
      </c>
      <c r="F117" s="77" t="s">
        <v>247</v>
      </c>
      <c r="G117" s="78">
        <f t="shared" si="0"/>
        <v>5.5350000000000001</v>
      </c>
      <c r="H117" s="91">
        <v>5.5350000000000001</v>
      </c>
      <c r="I117" s="91"/>
      <c r="J117" s="99"/>
      <c r="K117" s="99"/>
      <c r="L117" s="99"/>
    </row>
    <row r="118" spans="1:12" s="65" customFormat="1" ht="26.25" customHeight="1">
      <c r="A118" s="297"/>
      <c r="B118" s="288"/>
      <c r="C118" s="310"/>
      <c r="D118" s="294"/>
      <c r="E118" s="77" t="s">
        <v>250</v>
      </c>
      <c r="F118" s="77" t="s">
        <v>249</v>
      </c>
      <c r="G118" s="78">
        <f t="shared" si="0"/>
        <v>3.6082000000000001</v>
      </c>
      <c r="H118" s="91">
        <v>3.6082000000000001</v>
      </c>
      <c r="I118" s="91"/>
      <c r="J118" s="99"/>
      <c r="K118" s="99"/>
      <c r="L118" s="99"/>
    </row>
    <row r="119" spans="1:12" s="65" customFormat="1" ht="26.25" customHeight="1">
      <c r="A119" s="297"/>
      <c r="B119" s="288"/>
      <c r="C119" s="310"/>
      <c r="D119" s="294"/>
      <c r="E119" s="77" t="s">
        <v>241</v>
      </c>
      <c r="F119" s="77" t="s">
        <v>242</v>
      </c>
      <c r="G119" s="78">
        <f t="shared" si="0"/>
        <v>41.623199999999997</v>
      </c>
      <c r="H119" s="91">
        <v>41.623199999999997</v>
      </c>
      <c r="I119" s="91"/>
      <c r="J119" s="99"/>
      <c r="K119" s="99"/>
      <c r="L119" s="99"/>
    </row>
    <row r="120" spans="1:12" s="65" customFormat="1" ht="26.25" customHeight="1">
      <c r="A120" s="297"/>
      <c r="B120" s="288"/>
      <c r="C120" s="304"/>
      <c r="D120" s="296"/>
      <c r="E120" s="77" t="s">
        <v>252</v>
      </c>
      <c r="F120" s="77" t="s">
        <v>251</v>
      </c>
      <c r="G120" s="78">
        <f t="shared" si="0"/>
        <v>18.899999999999999</v>
      </c>
      <c r="H120" s="91">
        <v>18.899999999999999</v>
      </c>
      <c r="I120" s="91"/>
      <c r="J120" s="99"/>
      <c r="K120" s="99"/>
      <c r="L120" s="99"/>
    </row>
    <row r="121" spans="1:12" s="65" customFormat="1" ht="26.25" customHeight="1">
      <c r="A121" s="297"/>
      <c r="B121" s="288"/>
      <c r="C121" s="90">
        <v>50999</v>
      </c>
      <c r="D121" s="77" t="s">
        <v>258</v>
      </c>
      <c r="E121" s="82" t="s">
        <v>259</v>
      </c>
      <c r="F121" s="82" t="s">
        <v>258</v>
      </c>
      <c r="G121" s="78">
        <f t="shared" si="0"/>
        <v>0.312</v>
      </c>
      <c r="H121" s="91">
        <v>0.312</v>
      </c>
      <c r="I121" s="91"/>
      <c r="J121" s="99"/>
      <c r="K121" s="99"/>
      <c r="L121" s="99"/>
    </row>
    <row r="122" spans="1:12" s="65" customFormat="1" ht="26.25" customHeight="1">
      <c r="A122" s="297"/>
      <c r="B122" s="288"/>
      <c r="C122" s="309">
        <v>50502</v>
      </c>
      <c r="D122" s="320" t="s">
        <v>266</v>
      </c>
      <c r="E122" s="223">
        <v>30201</v>
      </c>
      <c r="F122" s="223" t="s">
        <v>620</v>
      </c>
      <c r="G122" s="78">
        <f t="shared" si="0"/>
        <v>193.17606799999999</v>
      </c>
      <c r="H122" s="200">
        <v>0</v>
      </c>
      <c r="I122" s="200">
        <v>193.17606799999999</v>
      </c>
      <c r="J122" s="235"/>
      <c r="K122" s="235"/>
      <c r="L122" s="235"/>
    </row>
    <row r="123" spans="1:12" ht="26.25" customHeight="1">
      <c r="A123" s="297"/>
      <c r="B123" s="288"/>
      <c r="C123" s="304"/>
      <c r="D123" s="319"/>
      <c r="E123" s="233">
        <v>30226</v>
      </c>
      <c r="F123" s="233" t="s">
        <v>618</v>
      </c>
      <c r="G123" s="78">
        <f t="shared" si="0"/>
        <v>66.5</v>
      </c>
      <c r="H123" s="91">
        <v>0</v>
      </c>
      <c r="I123" s="91">
        <v>66.5</v>
      </c>
      <c r="J123" s="97"/>
      <c r="K123" s="97"/>
      <c r="L123" s="97"/>
    </row>
    <row r="124" spans="1:12" s="64" customFormat="1" ht="26.25" customHeight="1">
      <c r="A124" s="70">
        <v>20504</v>
      </c>
      <c r="B124" s="71" t="s">
        <v>70</v>
      </c>
      <c r="C124" s="71"/>
      <c r="D124" s="71"/>
      <c r="E124" s="71"/>
      <c r="F124" s="71"/>
      <c r="G124" s="73">
        <f t="shared" si="0"/>
        <v>107.765146</v>
      </c>
      <c r="H124" s="93">
        <f>SUM(H125:H133)</f>
        <v>26.719999999999995</v>
      </c>
      <c r="I124" s="93">
        <f>SUM(I125:I133)</f>
        <v>81.045146000000003</v>
      </c>
      <c r="J124" s="54"/>
      <c r="K124" s="54"/>
      <c r="L124" s="54"/>
    </row>
    <row r="125" spans="1:12" s="64" customFormat="1" ht="26.25" customHeight="1">
      <c r="A125" s="284">
        <v>2050401</v>
      </c>
      <c r="B125" s="286" t="s">
        <v>71</v>
      </c>
      <c r="C125" s="286">
        <v>50502</v>
      </c>
      <c r="D125" s="286" t="s">
        <v>266</v>
      </c>
      <c r="E125" s="77" t="s">
        <v>227</v>
      </c>
      <c r="F125" s="77" t="s">
        <v>228</v>
      </c>
      <c r="G125" s="78">
        <f t="shared" si="0"/>
        <v>5.7481</v>
      </c>
      <c r="H125" s="94">
        <v>5.7481</v>
      </c>
      <c r="I125" s="93"/>
      <c r="J125" s="54"/>
      <c r="K125" s="54"/>
      <c r="L125" s="54"/>
    </row>
    <row r="126" spans="1:12" s="64" customFormat="1" ht="26.25" customHeight="1">
      <c r="A126" s="297"/>
      <c r="B126" s="288"/>
      <c r="C126" s="288"/>
      <c r="D126" s="288"/>
      <c r="E126" s="77" t="s">
        <v>231</v>
      </c>
      <c r="F126" s="77" t="s">
        <v>232</v>
      </c>
      <c r="G126" s="78">
        <f t="shared" si="0"/>
        <v>1.8</v>
      </c>
      <c r="H126" s="94">
        <v>1.8</v>
      </c>
      <c r="I126" s="93"/>
      <c r="J126" s="54"/>
      <c r="K126" s="54"/>
      <c r="L126" s="54"/>
    </row>
    <row r="127" spans="1:12" s="64" customFormat="1" ht="26.25" customHeight="1">
      <c r="A127" s="297"/>
      <c r="B127" s="288"/>
      <c r="C127" s="288"/>
      <c r="D127" s="288"/>
      <c r="E127" s="77" t="s">
        <v>233</v>
      </c>
      <c r="F127" s="77" t="s">
        <v>234</v>
      </c>
      <c r="G127" s="78">
        <f t="shared" si="0"/>
        <v>0.96</v>
      </c>
      <c r="H127" s="94">
        <v>0.96</v>
      </c>
      <c r="I127" s="93"/>
      <c r="J127" s="54"/>
      <c r="K127" s="54"/>
      <c r="L127" s="54"/>
    </row>
    <row r="128" spans="1:12" s="64" customFormat="1" ht="26.25" customHeight="1">
      <c r="A128" s="297"/>
      <c r="B128" s="288"/>
      <c r="C128" s="288"/>
      <c r="D128" s="288"/>
      <c r="E128" s="77" t="s">
        <v>235</v>
      </c>
      <c r="F128" s="77" t="s">
        <v>236</v>
      </c>
      <c r="G128" s="78">
        <f t="shared" si="0"/>
        <v>13.065</v>
      </c>
      <c r="H128" s="94">
        <v>13.065</v>
      </c>
      <c r="I128" s="93"/>
      <c r="J128" s="54"/>
      <c r="K128" s="54"/>
      <c r="L128" s="54"/>
    </row>
    <row r="129" spans="1:12" s="64" customFormat="1" ht="26.25" customHeight="1">
      <c r="A129" s="297"/>
      <c r="B129" s="288"/>
      <c r="C129" s="288"/>
      <c r="D129" s="288"/>
      <c r="E129" s="77" t="s">
        <v>254</v>
      </c>
      <c r="F129" s="77" t="s">
        <v>627</v>
      </c>
      <c r="G129" s="78">
        <f t="shared" si="0"/>
        <v>2.3450000000000002</v>
      </c>
      <c r="H129" s="94">
        <v>2.3450000000000002</v>
      </c>
      <c r="I129" s="93"/>
      <c r="J129" s="54"/>
      <c r="K129" s="54"/>
      <c r="L129" s="54"/>
    </row>
    <row r="130" spans="1:12" s="64" customFormat="1" ht="26.25" customHeight="1">
      <c r="A130" s="297"/>
      <c r="B130" s="288"/>
      <c r="C130" s="288"/>
      <c r="D130" s="288"/>
      <c r="E130" s="77" t="s">
        <v>250</v>
      </c>
      <c r="F130" s="77" t="s">
        <v>249</v>
      </c>
      <c r="G130" s="78">
        <f t="shared" si="0"/>
        <v>0.1019</v>
      </c>
      <c r="H130" s="94">
        <v>0.1019</v>
      </c>
      <c r="I130" s="93"/>
      <c r="J130" s="54"/>
      <c r="K130" s="54"/>
      <c r="L130" s="54"/>
    </row>
    <row r="131" spans="1:12" s="64" customFormat="1" ht="26.25" customHeight="1">
      <c r="A131" s="297"/>
      <c r="B131" s="288"/>
      <c r="C131" s="287"/>
      <c r="D131" s="287"/>
      <c r="E131" s="77" t="s">
        <v>252</v>
      </c>
      <c r="F131" s="77" t="s">
        <v>251</v>
      </c>
      <c r="G131" s="78">
        <f t="shared" si="0"/>
        <v>2.7</v>
      </c>
      <c r="H131" s="94">
        <v>2.7</v>
      </c>
      <c r="I131" s="93"/>
      <c r="J131" s="54"/>
      <c r="K131" s="54"/>
      <c r="L131" s="54"/>
    </row>
    <row r="132" spans="1:12" s="64" customFormat="1" ht="26.25" customHeight="1">
      <c r="A132" s="297"/>
      <c r="B132" s="288"/>
      <c r="C132" s="90">
        <v>50502</v>
      </c>
      <c r="D132" s="90" t="s">
        <v>625</v>
      </c>
      <c r="E132" s="90">
        <v>30216</v>
      </c>
      <c r="F132" s="90" t="s">
        <v>621</v>
      </c>
      <c r="G132" s="78">
        <f t="shared" si="0"/>
        <v>15</v>
      </c>
      <c r="H132" s="243">
        <v>0</v>
      </c>
      <c r="I132" s="91">
        <v>15</v>
      </c>
      <c r="J132" s="54"/>
      <c r="K132" s="54"/>
      <c r="L132" s="54"/>
    </row>
    <row r="133" spans="1:12" ht="26.25" customHeight="1">
      <c r="A133" s="285"/>
      <c r="B133" s="287"/>
      <c r="C133" s="231">
        <v>50601</v>
      </c>
      <c r="D133" s="231" t="s">
        <v>629</v>
      </c>
      <c r="E133" s="231">
        <v>31002</v>
      </c>
      <c r="F133" s="231" t="s">
        <v>622</v>
      </c>
      <c r="G133" s="78">
        <f t="shared" si="0"/>
        <v>66.045146000000003</v>
      </c>
      <c r="H133" s="91">
        <v>0</v>
      </c>
      <c r="I133" s="91">
        <v>66.045146000000003</v>
      </c>
      <c r="J133" s="97"/>
      <c r="K133" s="97"/>
      <c r="L133" s="97"/>
    </row>
    <row r="134" spans="1:12" s="64" customFormat="1" ht="26.25" customHeight="1">
      <c r="A134" s="197">
        <v>20509</v>
      </c>
      <c r="B134" s="72" t="s">
        <v>623</v>
      </c>
      <c r="C134" s="236"/>
      <c r="D134" s="236"/>
      <c r="E134" s="236"/>
      <c r="F134" s="236"/>
      <c r="G134" s="73">
        <f t="shared" si="0"/>
        <v>612.70160399999997</v>
      </c>
      <c r="H134" s="100">
        <f>H135+H136+H137</f>
        <v>0</v>
      </c>
      <c r="I134" s="100">
        <f>I135+I136+I137</f>
        <v>612.70160399999997</v>
      </c>
      <c r="J134" s="198"/>
      <c r="K134" s="198"/>
      <c r="L134" s="198"/>
    </row>
    <row r="135" spans="1:12" ht="26.25" customHeight="1">
      <c r="A135" s="284">
        <v>2050999</v>
      </c>
      <c r="B135" s="286" t="s">
        <v>624</v>
      </c>
      <c r="C135" s="321">
        <v>50502</v>
      </c>
      <c r="D135" s="321" t="s">
        <v>626</v>
      </c>
      <c r="E135" s="89">
        <v>30201</v>
      </c>
      <c r="F135" s="89" t="s">
        <v>619</v>
      </c>
      <c r="G135" s="78">
        <f t="shared" si="0"/>
        <v>295.32364899999999</v>
      </c>
      <c r="H135" s="91">
        <v>0</v>
      </c>
      <c r="I135" s="91">
        <v>295.32364899999999</v>
      </c>
      <c r="J135" s="97"/>
      <c r="K135" s="97"/>
      <c r="L135" s="97"/>
    </row>
    <row r="136" spans="1:12" ht="26.25" customHeight="1">
      <c r="A136" s="297"/>
      <c r="B136" s="288"/>
      <c r="C136" s="322"/>
      <c r="D136" s="322"/>
      <c r="E136" s="89">
        <v>30213</v>
      </c>
      <c r="F136" s="89" t="s">
        <v>253</v>
      </c>
      <c r="G136" s="78">
        <f t="shared" si="0"/>
        <v>56.900799999999997</v>
      </c>
      <c r="H136" s="91">
        <v>0</v>
      </c>
      <c r="I136" s="91">
        <v>56.900799999999997</v>
      </c>
      <c r="J136" s="97"/>
      <c r="K136" s="97"/>
      <c r="L136" s="97"/>
    </row>
    <row r="137" spans="1:12" ht="26.25" customHeight="1">
      <c r="A137" s="285"/>
      <c r="B137" s="287"/>
      <c r="C137" s="89">
        <v>50601</v>
      </c>
      <c r="D137" s="89" t="s">
        <v>630</v>
      </c>
      <c r="E137" s="89">
        <v>31006</v>
      </c>
      <c r="F137" s="89" t="s">
        <v>628</v>
      </c>
      <c r="G137" s="78">
        <f t="shared" si="0"/>
        <v>260.47715499999998</v>
      </c>
      <c r="H137" s="91">
        <v>0</v>
      </c>
      <c r="I137" s="91">
        <v>260.47715499999998</v>
      </c>
      <c r="J137" s="97"/>
      <c r="K137" s="97"/>
      <c r="L137" s="97"/>
    </row>
    <row r="138" spans="1:12" s="64" customFormat="1" ht="26.25" customHeight="1">
      <c r="A138" s="197">
        <v>20599</v>
      </c>
      <c r="B138" s="72" t="s">
        <v>631</v>
      </c>
      <c r="C138" s="236"/>
      <c r="D138" s="236"/>
      <c r="E138" s="236"/>
      <c r="F138" s="236"/>
      <c r="G138" s="73">
        <f t="shared" si="0"/>
        <v>130</v>
      </c>
      <c r="H138" s="100">
        <f>H139+H140</f>
        <v>0</v>
      </c>
      <c r="I138" s="100">
        <f>I139+I140</f>
        <v>130</v>
      </c>
      <c r="J138" s="198"/>
      <c r="K138" s="198"/>
      <c r="L138" s="198"/>
    </row>
    <row r="139" spans="1:12" ht="26.25" customHeight="1">
      <c r="A139" s="284">
        <v>2059999</v>
      </c>
      <c r="B139" s="286" t="s">
        <v>632</v>
      </c>
      <c r="C139" s="237">
        <v>50299</v>
      </c>
      <c r="D139" s="89" t="s">
        <v>593</v>
      </c>
      <c r="E139" s="89">
        <v>30299</v>
      </c>
      <c r="F139" s="89" t="s">
        <v>611</v>
      </c>
      <c r="G139" s="78">
        <f t="shared" si="0"/>
        <v>35</v>
      </c>
      <c r="H139" s="91">
        <v>0</v>
      </c>
      <c r="I139" s="91">
        <v>35</v>
      </c>
      <c r="J139" s="97"/>
      <c r="K139" s="97"/>
      <c r="L139" s="97"/>
    </row>
    <row r="140" spans="1:12" ht="26.25" customHeight="1">
      <c r="A140" s="285"/>
      <c r="B140" s="287"/>
      <c r="C140" s="237">
        <v>50901</v>
      </c>
      <c r="D140" s="89" t="s">
        <v>633</v>
      </c>
      <c r="E140" s="89">
        <v>30305</v>
      </c>
      <c r="F140" s="89" t="s">
        <v>634</v>
      </c>
      <c r="G140" s="78">
        <f t="shared" si="0"/>
        <v>95</v>
      </c>
      <c r="H140" s="91">
        <v>0</v>
      </c>
      <c r="I140" s="91">
        <v>95</v>
      </c>
      <c r="J140" s="97"/>
      <c r="K140" s="97"/>
      <c r="L140" s="97"/>
    </row>
    <row r="141" spans="1:12" s="64" customFormat="1" ht="26.25" customHeight="1">
      <c r="A141" s="70" t="s">
        <v>72</v>
      </c>
      <c r="B141" s="71" t="s">
        <v>73</v>
      </c>
      <c r="C141" s="71"/>
      <c r="D141" s="71"/>
      <c r="E141" s="71"/>
      <c r="F141" s="71"/>
      <c r="G141" s="73">
        <f t="shared" si="0"/>
        <v>1062.2768000000001</v>
      </c>
      <c r="H141" s="92">
        <f>H142</f>
        <v>245.27679999999998</v>
      </c>
      <c r="I141" s="92">
        <f>I142</f>
        <v>817</v>
      </c>
      <c r="J141" s="54"/>
      <c r="K141" s="54"/>
      <c r="L141" s="54"/>
    </row>
    <row r="142" spans="1:12" s="64" customFormat="1" ht="26.25" customHeight="1">
      <c r="A142" s="70" t="s">
        <v>74</v>
      </c>
      <c r="B142" s="71" t="s">
        <v>75</v>
      </c>
      <c r="C142" s="71"/>
      <c r="D142" s="71"/>
      <c r="E142" s="71"/>
      <c r="F142" s="71"/>
      <c r="G142" s="73">
        <f t="shared" si="0"/>
        <v>1062.2768000000001</v>
      </c>
      <c r="H142" s="93">
        <f>SUM(H143:H150)</f>
        <v>245.27679999999998</v>
      </c>
      <c r="I142" s="93">
        <f>SUM(I143:I150)</f>
        <v>817</v>
      </c>
      <c r="J142" s="54"/>
      <c r="K142" s="54"/>
      <c r="L142" s="54"/>
    </row>
    <row r="143" spans="1:12" s="241" customFormat="1" ht="26.25" customHeight="1">
      <c r="A143" s="216">
        <v>2070108</v>
      </c>
      <c r="B143" s="218" t="s">
        <v>635</v>
      </c>
      <c r="C143" s="218">
        <v>50299</v>
      </c>
      <c r="D143" s="218" t="s">
        <v>636</v>
      </c>
      <c r="E143" s="220">
        <v>30299</v>
      </c>
      <c r="F143" s="238" t="s">
        <v>636</v>
      </c>
      <c r="G143" s="78">
        <f t="shared" si="0"/>
        <v>650</v>
      </c>
      <c r="H143" s="239"/>
      <c r="I143" s="239">
        <v>650</v>
      </c>
      <c r="J143" s="240"/>
      <c r="K143" s="240"/>
      <c r="L143" s="240"/>
    </row>
    <row r="144" spans="1:12" s="64" customFormat="1" ht="26.25" customHeight="1">
      <c r="A144" s="284" t="s">
        <v>76</v>
      </c>
      <c r="B144" s="286" t="s">
        <v>77</v>
      </c>
      <c r="C144" s="286">
        <v>50501</v>
      </c>
      <c r="D144" s="286" t="s">
        <v>214</v>
      </c>
      <c r="E144" s="242" t="s">
        <v>215</v>
      </c>
      <c r="F144" s="77" t="s">
        <v>216</v>
      </c>
      <c r="G144" s="78">
        <f t="shared" si="0"/>
        <v>47.996400000000001</v>
      </c>
      <c r="H144" s="94">
        <v>47.996400000000001</v>
      </c>
      <c r="I144" s="94"/>
      <c r="J144" s="54"/>
      <c r="K144" s="54"/>
      <c r="L144" s="54"/>
    </row>
    <row r="145" spans="1:12" s="64" customFormat="1" ht="26.25" customHeight="1">
      <c r="A145" s="297"/>
      <c r="B145" s="288"/>
      <c r="C145" s="288"/>
      <c r="D145" s="288"/>
      <c r="E145" s="77" t="s">
        <v>217</v>
      </c>
      <c r="F145" s="77" t="s">
        <v>218</v>
      </c>
      <c r="G145" s="78">
        <f t="shared" si="0"/>
        <v>57.946800000000003</v>
      </c>
      <c r="H145" s="94">
        <v>57.946800000000003</v>
      </c>
      <c r="I145" s="94"/>
      <c r="J145" s="54"/>
      <c r="K145" s="54"/>
      <c r="L145" s="54"/>
    </row>
    <row r="146" spans="1:12" s="64" customFormat="1" ht="26.25" customHeight="1">
      <c r="A146" s="297"/>
      <c r="B146" s="288"/>
      <c r="C146" s="288"/>
      <c r="D146" s="288"/>
      <c r="E146" s="77" t="s">
        <v>219</v>
      </c>
      <c r="F146" s="77" t="s">
        <v>220</v>
      </c>
      <c r="G146" s="78">
        <f t="shared" si="0"/>
        <v>24.9</v>
      </c>
      <c r="H146" s="94">
        <v>24.9</v>
      </c>
      <c r="I146" s="94"/>
      <c r="J146" s="54"/>
      <c r="K146" s="54"/>
      <c r="L146" s="54"/>
    </row>
    <row r="147" spans="1:12" s="64" customFormat="1" ht="26.25" customHeight="1">
      <c r="A147" s="297"/>
      <c r="B147" s="288"/>
      <c r="C147" s="288"/>
      <c r="D147" s="288"/>
      <c r="E147" s="77" t="s">
        <v>262</v>
      </c>
      <c r="F147" s="77" t="s">
        <v>263</v>
      </c>
      <c r="G147" s="78">
        <f t="shared" si="0"/>
        <v>111.08799999999999</v>
      </c>
      <c r="H147" s="94">
        <v>111.08799999999999</v>
      </c>
      <c r="I147" s="94"/>
      <c r="J147" s="54"/>
      <c r="K147" s="54"/>
      <c r="L147" s="54"/>
    </row>
    <row r="148" spans="1:12" s="64" customFormat="1" ht="26.25" customHeight="1">
      <c r="A148" s="297"/>
      <c r="B148" s="288"/>
      <c r="C148" s="287"/>
      <c r="D148" s="287"/>
      <c r="E148" s="77" t="s">
        <v>222</v>
      </c>
      <c r="F148" s="77" t="s">
        <v>223</v>
      </c>
      <c r="G148" s="78">
        <f t="shared" si="0"/>
        <v>3.3456000000000001</v>
      </c>
      <c r="H148" s="94">
        <v>3.3456000000000001</v>
      </c>
      <c r="I148" s="94"/>
      <c r="J148" s="54"/>
      <c r="K148" s="54"/>
      <c r="L148" s="54"/>
    </row>
    <row r="149" spans="1:12" ht="26.25" customHeight="1">
      <c r="A149" s="217">
        <v>2070113</v>
      </c>
      <c r="B149" s="219" t="s">
        <v>637</v>
      </c>
      <c r="C149" s="90">
        <v>50299</v>
      </c>
      <c r="D149" s="90" t="s">
        <v>593</v>
      </c>
      <c r="E149" s="90">
        <v>30299</v>
      </c>
      <c r="F149" s="90" t="s">
        <v>260</v>
      </c>
      <c r="G149" s="78">
        <f t="shared" si="0"/>
        <v>99</v>
      </c>
      <c r="H149" s="91"/>
      <c r="I149" s="91">
        <v>99</v>
      </c>
      <c r="J149" s="97"/>
      <c r="K149" s="97"/>
      <c r="L149" s="97"/>
    </row>
    <row r="150" spans="1:12" ht="26.25" customHeight="1">
      <c r="A150" s="84" t="s">
        <v>78</v>
      </c>
      <c r="B150" s="19" t="s">
        <v>79</v>
      </c>
      <c r="C150" s="90">
        <v>50299</v>
      </c>
      <c r="D150" s="90" t="s">
        <v>260</v>
      </c>
      <c r="E150" s="90">
        <v>30299</v>
      </c>
      <c r="F150" s="90" t="s">
        <v>611</v>
      </c>
      <c r="G150" s="78">
        <f t="shared" si="0"/>
        <v>68</v>
      </c>
      <c r="H150" s="91"/>
      <c r="I150" s="91">
        <v>68</v>
      </c>
      <c r="J150" s="97"/>
      <c r="K150" s="97"/>
      <c r="L150" s="97"/>
    </row>
    <row r="151" spans="1:12" s="64" customFormat="1" ht="26.25" customHeight="1">
      <c r="A151" s="70" t="s">
        <v>80</v>
      </c>
      <c r="B151" s="71" t="s">
        <v>81</v>
      </c>
      <c r="C151" s="71"/>
      <c r="D151" s="71"/>
      <c r="E151" s="71"/>
      <c r="F151" s="71"/>
      <c r="G151" s="73">
        <f t="shared" si="0"/>
        <v>4614.2097240000003</v>
      </c>
      <c r="H151" s="73">
        <f>H152+H161+H173+H188+H191+H194+H196+H202+H204</f>
        <v>2781.9397239999998</v>
      </c>
      <c r="I151" s="73">
        <f>I152+I161+I173+I188+I191+I194+I196+I202+I204</f>
        <v>1832.2700000000002</v>
      </c>
      <c r="J151" s="54"/>
      <c r="K151" s="54"/>
      <c r="L151" s="54"/>
    </row>
    <row r="152" spans="1:12" s="64" customFormat="1" ht="26.25" customHeight="1">
      <c r="A152" s="70" t="s">
        <v>82</v>
      </c>
      <c r="B152" s="71" t="s">
        <v>83</v>
      </c>
      <c r="C152" s="71"/>
      <c r="D152" s="71"/>
      <c r="E152" s="71"/>
      <c r="F152" s="71"/>
      <c r="G152" s="73">
        <f t="shared" si="0"/>
        <v>214.56020000000001</v>
      </c>
      <c r="H152" s="100">
        <f>SUM(H153:H160)</f>
        <v>209.56020000000001</v>
      </c>
      <c r="I152" s="100">
        <f>SUM(I153:I154)</f>
        <v>5</v>
      </c>
      <c r="J152" s="54"/>
      <c r="K152" s="54"/>
      <c r="L152" s="54"/>
    </row>
    <row r="153" spans="1:12" ht="26.25" customHeight="1">
      <c r="A153" s="84" t="s">
        <v>84</v>
      </c>
      <c r="B153" s="19" t="s">
        <v>85</v>
      </c>
      <c r="C153" s="90">
        <v>50399</v>
      </c>
      <c r="D153" s="90" t="s">
        <v>639</v>
      </c>
      <c r="E153" s="90">
        <v>31099</v>
      </c>
      <c r="F153" s="90" t="s">
        <v>638</v>
      </c>
      <c r="G153" s="78">
        <f t="shared" si="0"/>
        <v>5</v>
      </c>
      <c r="H153" s="91"/>
      <c r="I153" s="91">
        <v>5</v>
      </c>
      <c r="J153" s="97"/>
      <c r="K153" s="97"/>
      <c r="L153" s="97"/>
    </row>
    <row r="154" spans="1:12" ht="26.25" customHeight="1">
      <c r="A154" s="284" t="s">
        <v>86</v>
      </c>
      <c r="B154" s="286" t="s">
        <v>87</v>
      </c>
      <c r="C154" s="289">
        <v>50501</v>
      </c>
      <c r="D154" s="289" t="s">
        <v>214</v>
      </c>
      <c r="E154" s="77" t="s">
        <v>215</v>
      </c>
      <c r="F154" s="77" t="s">
        <v>216</v>
      </c>
      <c r="G154" s="78">
        <f t="shared" si="0"/>
        <v>35.7624</v>
      </c>
      <c r="H154" s="94">
        <v>35.7624</v>
      </c>
      <c r="I154" s="94"/>
      <c r="J154" s="97"/>
      <c r="K154" s="97"/>
      <c r="L154" s="97"/>
    </row>
    <row r="155" spans="1:12" ht="26.25" customHeight="1">
      <c r="A155" s="297"/>
      <c r="B155" s="288"/>
      <c r="C155" s="288"/>
      <c r="D155" s="288"/>
      <c r="E155" s="77" t="s">
        <v>217</v>
      </c>
      <c r="F155" s="77" t="s">
        <v>218</v>
      </c>
      <c r="G155" s="78">
        <f t="shared" si="0"/>
        <v>30.851400000000002</v>
      </c>
      <c r="H155" s="94">
        <v>30.851400000000002</v>
      </c>
      <c r="I155" s="94"/>
      <c r="J155" s="97"/>
      <c r="K155" s="97"/>
      <c r="L155" s="97"/>
    </row>
    <row r="156" spans="1:12" ht="26.25" customHeight="1">
      <c r="A156" s="297"/>
      <c r="B156" s="288"/>
      <c r="C156" s="288"/>
      <c r="D156" s="288"/>
      <c r="E156" s="77" t="s">
        <v>219</v>
      </c>
      <c r="F156" s="77" t="s">
        <v>220</v>
      </c>
      <c r="G156" s="78">
        <f t="shared" si="0"/>
        <v>22.95</v>
      </c>
      <c r="H156" s="94">
        <v>22.95</v>
      </c>
      <c r="I156" s="94"/>
      <c r="J156" s="97"/>
      <c r="K156" s="97"/>
      <c r="L156" s="97"/>
    </row>
    <row r="157" spans="1:12" ht="26.25" customHeight="1">
      <c r="A157" s="297"/>
      <c r="B157" s="288"/>
      <c r="C157" s="288"/>
      <c r="D157" s="288"/>
      <c r="E157" s="77" t="s">
        <v>262</v>
      </c>
      <c r="F157" s="77" t="s">
        <v>263</v>
      </c>
      <c r="G157" s="78">
        <f t="shared" si="0"/>
        <v>96.605999999999995</v>
      </c>
      <c r="H157" s="94">
        <v>96.605999999999995</v>
      </c>
      <c r="I157" s="94"/>
      <c r="J157" s="97"/>
      <c r="K157" s="97"/>
      <c r="L157" s="97"/>
    </row>
    <row r="158" spans="1:12" ht="26.25" customHeight="1">
      <c r="A158" s="297"/>
      <c r="B158" s="288"/>
      <c r="C158" s="288"/>
      <c r="D158" s="288"/>
      <c r="E158" s="77" t="s">
        <v>222</v>
      </c>
      <c r="F158" s="77" t="s">
        <v>223</v>
      </c>
      <c r="G158" s="78">
        <f t="shared" si="0"/>
        <v>2.5139999999999998</v>
      </c>
      <c r="H158" s="94">
        <v>2.5139999999999998</v>
      </c>
      <c r="I158" s="94"/>
      <c r="J158" s="97"/>
      <c r="K158" s="97"/>
      <c r="L158" s="97"/>
    </row>
    <row r="159" spans="1:12" ht="26.25" customHeight="1">
      <c r="A159" s="297"/>
      <c r="B159" s="288"/>
      <c r="C159" s="287"/>
      <c r="D159" s="287"/>
      <c r="E159" s="77" t="s">
        <v>225</v>
      </c>
      <c r="F159" s="77" t="s">
        <v>224</v>
      </c>
      <c r="G159" s="78">
        <f t="shared" si="0"/>
        <v>20.846399999999999</v>
      </c>
      <c r="H159" s="94">
        <v>20.846399999999999</v>
      </c>
      <c r="I159" s="94"/>
      <c r="J159" s="97"/>
      <c r="K159" s="97"/>
      <c r="L159" s="97"/>
    </row>
    <row r="160" spans="1:12" ht="26.25" customHeight="1">
      <c r="A160" s="285"/>
      <c r="B160" s="287"/>
      <c r="C160" s="19">
        <v>50999</v>
      </c>
      <c r="D160" s="77" t="s">
        <v>258</v>
      </c>
      <c r="E160" s="77" t="s">
        <v>259</v>
      </c>
      <c r="F160" s="77" t="s">
        <v>258</v>
      </c>
      <c r="G160" s="78">
        <f t="shared" si="0"/>
        <v>0.03</v>
      </c>
      <c r="H160" s="94">
        <v>0.03</v>
      </c>
      <c r="I160" s="94"/>
      <c r="J160" s="97"/>
      <c r="K160" s="97"/>
      <c r="L160" s="97"/>
    </row>
    <row r="161" spans="1:12" s="64" customFormat="1" ht="26.25" customHeight="1">
      <c r="A161" s="70" t="s">
        <v>88</v>
      </c>
      <c r="B161" s="71" t="s">
        <v>89</v>
      </c>
      <c r="C161" s="71"/>
      <c r="D161" s="71"/>
      <c r="E161" s="71"/>
      <c r="F161" s="71"/>
      <c r="G161" s="73">
        <f t="shared" si="0"/>
        <v>966.32040000000006</v>
      </c>
      <c r="H161" s="93">
        <f>SUM(H162:H172)</f>
        <v>206.32040000000001</v>
      </c>
      <c r="I161" s="93">
        <f>SUM(I162:I172)</f>
        <v>760</v>
      </c>
      <c r="J161" s="54"/>
      <c r="K161" s="54"/>
      <c r="L161" s="54"/>
    </row>
    <row r="162" spans="1:12" s="64" customFormat="1" ht="26.25" customHeight="1">
      <c r="A162" s="284">
        <v>2080208</v>
      </c>
      <c r="B162" s="286" t="s">
        <v>594</v>
      </c>
      <c r="C162" s="286">
        <v>50501</v>
      </c>
      <c r="D162" s="290" t="s">
        <v>214</v>
      </c>
      <c r="E162" s="77" t="s">
        <v>215</v>
      </c>
      <c r="F162" s="77" t="s">
        <v>216</v>
      </c>
      <c r="G162" s="78">
        <f t="shared" si="0"/>
        <v>37.423200000000001</v>
      </c>
      <c r="H162" s="94">
        <v>37.423200000000001</v>
      </c>
      <c r="I162" s="93"/>
      <c r="J162" s="54"/>
      <c r="K162" s="54"/>
      <c r="L162" s="54"/>
    </row>
    <row r="163" spans="1:12" s="64" customFormat="1" ht="26.25" customHeight="1">
      <c r="A163" s="297"/>
      <c r="B163" s="288"/>
      <c r="C163" s="288"/>
      <c r="D163" s="291"/>
      <c r="E163" s="77" t="s">
        <v>217</v>
      </c>
      <c r="F163" s="77" t="s">
        <v>218</v>
      </c>
      <c r="G163" s="78">
        <f t="shared" si="0"/>
        <v>30.724799999999998</v>
      </c>
      <c r="H163" s="94">
        <v>30.724799999999998</v>
      </c>
      <c r="I163" s="93"/>
      <c r="J163" s="54"/>
      <c r="K163" s="54"/>
      <c r="L163" s="54"/>
    </row>
    <row r="164" spans="1:12" s="64" customFormat="1" ht="26.25" customHeight="1">
      <c r="A164" s="297"/>
      <c r="B164" s="288"/>
      <c r="C164" s="288"/>
      <c r="D164" s="291"/>
      <c r="E164" s="77" t="s">
        <v>219</v>
      </c>
      <c r="F164" s="77" t="s">
        <v>220</v>
      </c>
      <c r="G164" s="78">
        <f t="shared" si="0"/>
        <v>21.45</v>
      </c>
      <c r="H164" s="94">
        <v>21.45</v>
      </c>
      <c r="I164" s="93"/>
      <c r="J164" s="54"/>
      <c r="K164" s="54"/>
      <c r="L164" s="54"/>
    </row>
    <row r="165" spans="1:12" s="64" customFormat="1" ht="26.25" customHeight="1">
      <c r="A165" s="297"/>
      <c r="B165" s="288"/>
      <c r="C165" s="288"/>
      <c r="D165" s="291"/>
      <c r="E165" s="77" t="s">
        <v>262</v>
      </c>
      <c r="F165" s="77" t="s">
        <v>263</v>
      </c>
      <c r="G165" s="78">
        <f t="shared" si="0"/>
        <v>93.584000000000003</v>
      </c>
      <c r="H165" s="94">
        <v>93.584000000000003</v>
      </c>
      <c r="I165" s="93"/>
      <c r="J165" s="54"/>
      <c r="K165" s="54"/>
      <c r="L165" s="54"/>
    </row>
    <row r="166" spans="1:12" s="64" customFormat="1" ht="26.25" customHeight="1">
      <c r="A166" s="297"/>
      <c r="B166" s="288"/>
      <c r="C166" s="288"/>
      <c r="D166" s="291"/>
      <c r="E166" s="77" t="s">
        <v>222</v>
      </c>
      <c r="F166" s="77" t="s">
        <v>223</v>
      </c>
      <c r="G166" s="78">
        <f t="shared" si="0"/>
        <v>2.8296000000000001</v>
      </c>
      <c r="H166" s="94">
        <v>2.8296000000000001</v>
      </c>
      <c r="I166" s="93"/>
      <c r="J166" s="54"/>
      <c r="K166" s="54"/>
      <c r="L166" s="54"/>
    </row>
    <row r="167" spans="1:12" s="64" customFormat="1" ht="26.25" customHeight="1">
      <c r="A167" s="297"/>
      <c r="B167" s="288"/>
      <c r="C167" s="288"/>
      <c r="D167" s="291"/>
      <c r="E167" s="77" t="s">
        <v>225</v>
      </c>
      <c r="F167" s="77" t="s">
        <v>224</v>
      </c>
      <c r="G167" s="78">
        <f t="shared" si="0"/>
        <v>20.296800000000001</v>
      </c>
      <c r="H167" s="94">
        <v>20.296800000000001</v>
      </c>
      <c r="I167" s="93"/>
      <c r="J167" s="54"/>
      <c r="K167" s="54"/>
      <c r="L167" s="54"/>
    </row>
    <row r="168" spans="1:12" s="64" customFormat="1" ht="26.25" customHeight="1">
      <c r="A168" s="297"/>
      <c r="B168" s="288"/>
      <c r="C168" s="19">
        <v>50999</v>
      </c>
      <c r="D168" s="77" t="s">
        <v>258</v>
      </c>
      <c r="E168" s="77" t="s">
        <v>259</v>
      </c>
      <c r="F168" s="77" t="s">
        <v>258</v>
      </c>
      <c r="G168" s="78">
        <f t="shared" si="0"/>
        <v>1.2E-2</v>
      </c>
      <c r="H168" s="94">
        <v>1.2E-2</v>
      </c>
      <c r="I168" s="93"/>
      <c r="J168" s="54"/>
      <c r="K168" s="54"/>
      <c r="L168" s="54"/>
    </row>
    <row r="169" spans="1:12" ht="26.25" customHeight="1">
      <c r="A169" s="297"/>
      <c r="B169" s="288"/>
      <c r="C169" s="90">
        <v>50205</v>
      </c>
      <c r="D169" s="90" t="s">
        <v>640</v>
      </c>
      <c r="E169" s="90">
        <v>30226</v>
      </c>
      <c r="F169" s="90" t="s">
        <v>641</v>
      </c>
      <c r="G169" s="78">
        <f t="shared" si="0"/>
        <v>400</v>
      </c>
      <c r="H169" s="91"/>
      <c r="I169" s="91">
        <v>400</v>
      </c>
      <c r="J169" s="97"/>
      <c r="K169" s="97"/>
      <c r="L169" s="97"/>
    </row>
    <row r="170" spans="1:12" ht="26.25" customHeight="1">
      <c r="A170" s="285"/>
      <c r="B170" s="287"/>
      <c r="C170" s="90">
        <v>50299</v>
      </c>
      <c r="D170" s="90" t="s">
        <v>260</v>
      </c>
      <c r="E170" s="90">
        <v>30299</v>
      </c>
      <c r="F170" s="90" t="s">
        <v>260</v>
      </c>
      <c r="G170" s="78">
        <f t="shared" si="0"/>
        <v>90</v>
      </c>
      <c r="H170" s="91"/>
      <c r="I170" s="91">
        <v>90</v>
      </c>
      <c r="J170" s="97"/>
      <c r="K170" s="97"/>
      <c r="L170" s="97"/>
    </row>
    <row r="171" spans="1:12" ht="26.25" customHeight="1">
      <c r="A171" s="284" t="s">
        <v>91</v>
      </c>
      <c r="B171" s="286" t="s">
        <v>92</v>
      </c>
      <c r="C171" s="90">
        <v>50299</v>
      </c>
      <c r="D171" s="90" t="s">
        <v>260</v>
      </c>
      <c r="E171" s="90">
        <v>30299</v>
      </c>
      <c r="F171" s="90" t="s">
        <v>260</v>
      </c>
      <c r="G171" s="78">
        <f t="shared" si="0"/>
        <v>113</v>
      </c>
      <c r="H171" s="91"/>
      <c r="I171" s="91">
        <v>113</v>
      </c>
      <c r="J171" s="97"/>
      <c r="K171" s="97"/>
      <c r="L171" s="97"/>
    </row>
    <row r="172" spans="1:12" ht="26.25" customHeight="1">
      <c r="A172" s="285"/>
      <c r="B172" s="287"/>
      <c r="C172" s="90">
        <v>50901</v>
      </c>
      <c r="D172" s="90" t="s">
        <v>255</v>
      </c>
      <c r="E172" s="90">
        <v>30305</v>
      </c>
      <c r="F172" s="90" t="s">
        <v>257</v>
      </c>
      <c r="G172" s="78">
        <f t="shared" si="0"/>
        <v>157</v>
      </c>
      <c r="H172" s="91"/>
      <c r="I172" s="91">
        <v>157</v>
      </c>
      <c r="J172" s="97"/>
      <c r="K172" s="97"/>
      <c r="L172" s="97"/>
    </row>
    <row r="173" spans="1:12" s="64" customFormat="1" ht="26.25" customHeight="1">
      <c r="A173" s="70" t="s">
        <v>93</v>
      </c>
      <c r="B173" s="71" t="s">
        <v>94</v>
      </c>
      <c r="C173" s="71"/>
      <c r="D173" s="71"/>
      <c r="E173" s="71"/>
      <c r="F173" s="71"/>
      <c r="G173" s="73">
        <f t="shared" si="0"/>
        <v>2371.0591239999999</v>
      </c>
      <c r="H173" s="100">
        <f>SUM(H174:H187)</f>
        <v>2366.0591239999999</v>
      </c>
      <c r="I173" s="100">
        <f>SUM(I174:I187)</f>
        <v>5</v>
      </c>
      <c r="J173" s="54"/>
      <c r="K173" s="54"/>
      <c r="L173" s="54"/>
    </row>
    <row r="174" spans="1:12" ht="26.25" customHeight="1">
      <c r="A174" s="284">
        <v>2080502</v>
      </c>
      <c r="B174" s="286" t="s">
        <v>95</v>
      </c>
      <c r="C174" s="19">
        <v>50502</v>
      </c>
      <c r="D174" s="19" t="s">
        <v>266</v>
      </c>
      <c r="E174" s="101" t="s">
        <v>274</v>
      </c>
      <c r="F174" s="101" t="s">
        <v>260</v>
      </c>
      <c r="G174" s="78">
        <f t="shared" si="0"/>
        <v>14.464</v>
      </c>
      <c r="H174" s="91">
        <v>14.464</v>
      </c>
      <c r="I174" s="91"/>
      <c r="J174" s="97"/>
      <c r="K174" s="97"/>
      <c r="L174" s="97"/>
    </row>
    <row r="175" spans="1:12" ht="26.25" customHeight="1">
      <c r="A175" s="297"/>
      <c r="B175" s="288"/>
      <c r="C175" s="286">
        <v>50901</v>
      </c>
      <c r="D175" s="281" t="s">
        <v>255</v>
      </c>
      <c r="E175" s="101" t="s">
        <v>256</v>
      </c>
      <c r="F175" s="101" t="s">
        <v>257</v>
      </c>
      <c r="G175" s="78">
        <f t="shared" si="0"/>
        <v>145.864</v>
      </c>
      <c r="H175" s="91">
        <v>145.864</v>
      </c>
      <c r="I175" s="91"/>
      <c r="J175" s="97"/>
      <c r="K175" s="97"/>
      <c r="L175" s="97"/>
    </row>
    <row r="176" spans="1:12" ht="26.25" customHeight="1">
      <c r="A176" s="297"/>
      <c r="B176" s="288"/>
      <c r="C176" s="287"/>
      <c r="D176" s="283"/>
      <c r="E176" s="101" t="s">
        <v>275</v>
      </c>
      <c r="F176" s="101" t="s">
        <v>276</v>
      </c>
      <c r="G176" s="78">
        <f t="shared" si="0"/>
        <v>18.36</v>
      </c>
      <c r="H176" s="91">
        <v>18.36</v>
      </c>
      <c r="I176" s="91"/>
      <c r="J176" s="97"/>
      <c r="K176" s="97"/>
      <c r="L176" s="97"/>
    </row>
    <row r="177" spans="1:12" ht="26.25" customHeight="1">
      <c r="A177" s="297"/>
      <c r="B177" s="288"/>
      <c r="C177" s="292" t="s">
        <v>277</v>
      </c>
      <c r="D177" s="292" t="s">
        <v>278</v>
      </c>
      <c r="E177" s="102" t="s">
        <v>279</v>
      </c>
      <c r="F177" s="101" t="s">
        <v>280</v>
      </c>
      <c r="G177" s="78">
        <f t="shared" si="0"/>
        <v>32.673200000000001</v>
      </c>
      <c r="H177" s="91">
        <v>32.673200000000001</v>
      </c>
      <c r="I177" s="91"/>
      <c r="J177" s="97"/>
      <c r="K177" s="97"/>
      <c r="L177" s="97"/>
    </row>
    <row r="178" spans="1:12" ht="26.25" customHeight="1">
      <c r="A178" s="297"/>
      <c r="B178" s="288"/>
      <c r="C178" s="292"/>
      <c r="D178" s="292"/>
      <c r="E178" s="102" t="s">
        <v>281</v>
      </c>
      <c r="F178" s="101" t="s">
        <v>282</v>
      </c>
      <c r="G178" s="78">
        <f t="shared" si="0"/>
        <v>173.691</v>
      </c>
      <c r="H178" s="91">
        <v>173.691</v>
      </c>
      <c r="I178" s="91"/>
      <c r="J178" s="97"/>
      <c r="K178" s="97"/>
      <c r="L178" s="97"/>
    </row>
    <row r="179" spans="1:12" ht="26.25" customHeight="1">
      <c r="A179" s="84">
        <v>2080503</v>
      </c>
      <c r="B179" s="220" t="s">
        <v>642</v>
      </c>
      <c r="C179" s="220">
        <v>50502</v>
      </c>
      <c r="D179" s="220" t="s">
        <v>266</v>
      </c>
      <c r="E179" s="101" t="s">
        <v>274</v>
      </c>
      <c r="F179" s="101" t="s">
        <v>260</v>
      </c>
      <c r="G179" s="78">
        <f t="shared" si="0"/>
        <v>5</v>
      </c>
      <c r="H179" s="91"/>
      <c r="I179" s="91">
        <v>5</v>
      </c>
      <c r="J179" s="97"/>
      <c r="K179" s="97"/>
      <c r="L179" s="97"/>
    </row>
    <row r="180" spans="1:12" ht="26.25" customHeight="1">
      <c r="A180" s="284" t="s">
        <v>98</v>
      </c>
      <c r="B180" s="286" t="s">
        <v>99</v>
      </c>
      <c r="C180" s="300" t="s">
        <v>277</v>
      </c>
      <c r="D180" s="300" t="s">
        <v>278</v>
      </c>
      <c r="E180" s="80" t="s">
        <v>279</v>
      </c>
      <c r="F180" s="77" t="s">
        <v>280</v>
      </c>
      <c r="G180" s="78">
        <f t="shared" si="0"/>
        <v>32.148800000000001</v>
      </c>
      <c r="H180" s="94">
        <v>32.148800000000001</v>
      </c>
      <c r="I180" s="94"/>
      <c r="J180" s="97"/>
      <c r="K180" s="97"/>
      <c r="L180" s="97"/>
    </row>
    <row r="181" spans="1:12" ht="26.25" customHeight="1">
      <c r="A181" s="285"/>
      <c r="B181" s="287"/>
      <c r="C181" s="300"/>
      <c r="D181" s="300"/>
      <c r="E181" s="80" t="s">
        <v>281</v>
      </c>
      <c r="F181" s="77" t="s">
        <v>282</v>
      </c>
      <c r="G181" s="78">
        <f t="shared" si="0"/>
        <v>186.93360000000001</v>
      </c>
      <c r="H181" s="94">
        <v>186.93360000000001</v>
      </c>
      <c r="I181" s="94"/>
      <c r="J181" s="97"/>
      <c r="K181" s="97"/>
      <c r="L181" s="97"/>
    </row>
    <row r="182" spans="1:12" ht="26.25" customHeight="1">
      <c r="A182" s="284" t="s">
        <v>100</v>
      </c>
      <c r="B182" s="290" t="s">
        <v>101</v>
      </c>
      <c r="C182" s="82" t="s">
        <v>283</v>
      </c>
      <c r="D182" s="82" t="s">
        <v>221</v>
      </c>
      <c r="E182" s="77" t="s">
        <v>284</v>
      </c>
      <c r="F182" s="77" t="s">
        <v>285</v>
      </c>
      <c r="G182" s="78">
        <f t="shared" si="0"/>
        <v>268.63080000000002</v>
      </c>
      <c r="H182" s="94">
        <v>268.63080000000002</v>
      </c>
      <c r="I182" s="94"/>
      <c r="J182" s="97"/>
      <c r="K182" s="97"/>
      <c r="L182" s="97"/>
    </row>
    <row r="183" spans="1:12" ht="26.25" customHeight="1">
      <c r="A183" s="297"/>
      <c r="B183" s="291"/>
      <c r="C183" s="300" t="s">
        <v>286</v>
      </c>
      <c r="D183" s="300" t="s">
        <v>287</v>
      </c>
      <c r="E183" s="77" t="s">
        <v>284</v>
      </c>
      <c r="F183" s="77" t="s">
        <v>285</v>
      </c>
      <c r="G183" s="78">
        <f t="shared" si="0"/>
        <v>863.48251600000003</v>
      </c>
      <c r="H183" s="94">
        <v>863.48251600000003</v>
      </c>
      <c r="I183" s="94"/>
      <c r="J183" s="97"/>
      <c r="K183" s="97"/>
      <c r="L183" s="97"/>
    </row>
    <row r="184" spans="1:12" ht="26.25" customHeight="1">
      <c r="A184" s="285"/>
      <c r="B184" s="324"/>
      <c r="C184" s="300"/>
      <c r="D184" s="300"/>
      <c r="E184" s="101" t="s">
        <v>264</v>
      </c>
      <c r="F184" s="101" t="s">
        <v>265</v>
      </c>
      <c r="G184" s="78">
        <f t="shared" si="0"/>
        <v>80.3</v>
      </c>
      <c r="H184" s="91">
        <v>80.3</v>
      </c>
      <c r="I184" s="91"/>
      <c r="J184" s="97"/>
      <c r="K184" s="97"/>
      <c r="L184" s="97"/>
    </row>
    <row r="185" spans="1:12" ht="26.25" customHeight="1">
      <c r="A185" s="284" t="s">
        <v>102</v>
      </c>
      <c r="B185" s="286" t="s">
        <v>103</v>
      </c>
      <c r="C185" s="77" t="s">
        <v>283</v>
      </c>
      <c r="D185" s="77" t="s">
        <v>221</v>
      </c>
      <c r="E185" s="77" t="s">
        <v>288</v>
      </c>
      <c r="F185" s="77" t="s">
        <v>289</v>
      </c>
      <c r="G185" s="78">
        <f t="shared" si="0"/>
        <v>134.31360000000001</v>
      </c>
      <c r="H185" s="94">
        <v>134.31360000000001</v>
      </c>
      <c r="I185" s="94"/>
      <c r="J185" s="97"/>
      <c r="K185" s="97"/>
      <c r="L185" s="97"/>
    </row>
    <row r="186" spans="1:12" ht="26.25" customHeight="1">
      <c r="A186" s="285"/>
      <c r="B186" s="287"/>
      <c r="C186" s="77" t="s">
        <v>286</v>
      </c>
      <c r="D186" s="77" t="s">
        <v>287</v>
      </c>
      <c r="E186" s="77" t="s">
        <v>288</v>
      </c>
      <c r="F186" s="77" t="s">
        <v>289</v>
      </c>
      <c r="G186" s="78">
        <f t="shared" si="0"/>
        <v>415.197608</v>
      </c>
      <c r="H186" s="94">
        <v>415.197608</v>
      </c>
      <c r="I186" s="94"/>
      <c r="J186" s="97"/>
      <c r="K186" s="97"/>
      <c r="L186" s="97"/>
    </row>
    <row r="187" spans="1:12" ht="26.25" customHeight="1">
      <c r="A187" s="84" t="s">
        <v>104</v>
      </c>
      <c r="B187" s="19" t="s">
        <v>105</v>
      </c>
      <c r="C187" s="77" t="s">
        <v>277</v>
      </c>
      <c r="D187" s="77" t="s">
        <v>278</v>
      </c>
      <c r="E187" s="77" t="s">
        <v>281</v>
      </c>
      <c r="F187" s="77" t="s">
        <v>282</v>
      </c>
      <c r="G187" s="78">
        <f t="shared" si="0"/>
        <v>0</v>
      </c>
      <c r="H187" s="94"/>
      <c r="I187" s="94"/>
      <c r="J187" s="97"/>
      <c r="K187" s="97"/>
      <c r="L187" s="97"/>
    </row>
    <row r="188" spans="1:12" s="64" customFormat="1" ht="26.25" customHeight="1">
      <c r="A188" s="70" t="s">
        <v>106</v>
      </c>
      <c r="B188" s="71" t="s">
        <v>107</v>
      </c>
      <c r="C188" s="71"/>
      <c r="D188" s="71"/>
      <c r="E188" s="71"/>
      <c r="F188" s="71"/>
      <c r="G188" s="73">
        <f t="shared" si="0"/>
        <v>46</v>
      </c>
      <c r="H188" s="93">
        <f>SUM(H189:H190)</f>
        <v>0</v>
      </c>
      <c r="I188" s="93">
        <f>SUM(I189:I190)</f>
        <v>46</v>
      </c>
      <c r="J188" s="54"/>
      <c r="K188" s="54"/>
      <c r="L188" s="54"/>
    </row>
    <row r="189" spans="1:12" ht="26.25" customHeight="1">
      <c r="A189" s="84" t="s">
        <v>108</v>
      </c>
      <c r="B189" s="19" t="s">
        <v>109</v>
      </c>
      <c r="C189" s="90">
        <v>50901</v>
      </c>
      <c r="D189" s="90" t="s">
        <v>255</v>
      </c>
      <c r="E189" s="90">
        <v>30305</v>
      </c>
      <c r="F189" s="90" t="s">
        <v>257</v>
      </c>
      <c r="G189" s="78">
        <f t="shared" si="0"/>
        <v>10</v>
      </c>
      <c r="H189" s="91"/>
      <c r="I189" s="91">
        <v>10</v>
      </c>
      <c r="J189" s="97"/>
      <c r="K189" s="97"/>
      <c r="L189" s="97"/>
    </row>
    <row r="190" spans="1:12" ht="26.25" customHeight="1">
      <c r="A190" s="84" t="s">
        <v>110</v>
      </c>
      <c r="B190" s="19" t="s">
        <v>111</v>
      </c>
      <c r="C190" s="90">
        <v>50901</v>
      </c>
      <c r="D190" s="90" t="s">
        <v>255</v>
      </c>
      <c r="E190" s="90">
        <v>30305</v>
      </c>
      <c r="F190" s="90" t="s">
        <v>257</v>
      </c>
      <c r="G190" s="78">
        <f t="shared" si="0"/>
        <v>36</v>
      </c>
      <c r="H190" s="91"/>
      <c r="I190" s="91">
        <v>36</v>
      </c>
      <c r="J190" s="97"/>
      <c r="K190" s="97"/>
      <c r="L190" s="97"/>
    </row>
    <row r="191" spans="1:12" s="64" customFormat="1" ht="26.25" customHeight="1">
      <c r="A191" s="70" t="s">
        <v>114</v>
      </c>
      <c r="B191" s="71" t="s">
        <v>115</v>
      </c>
      <c r="C191" s="71"/>
      <c r="D191" s="71"/>
      <c r="E191" s="71"/>
      <c r="F191" s="71"/>
      <c r="G191" s="73">
        <f t="shared" si="0"/>
        <v>219.4</v>
      </c>
      <c r="H191" s="100">
        <f>SUM(H192:H193)</f>
        <v>0</v>
      </c>
      <c r="I191" s="100">
        <f>SUM(I192:I193)</f>
        <v>219.4</v>
      </c>
      <c r="J191" s="54"/>
      <c r="K191" s="54"/>
      <c r="L191" s="54"/>
    </row>
    <row r="192" spans="1:12" ht="26.25" customHeight="1">
      <c r="A192" s="84" t="s">
        <v>116</v>
      </c>
      <c r="B192" s="19" t="s">
        <v>117</v>
      </c>
      <c r="C192" s="90">
        <v>50901</v>
      </c>
      <c r="D192" s="90" t="s">
        <v>255</v>
      </c>
      <c r="E192" s="90">
        <v>30305</v>
      </c>
      <c r="F192" s="90" t="s">
        <v>257</v>
      </c>
      <c r="G192" s="78">
        <f t="shared" si="0"/>
        <v>19.399999999999999</v>
      </c>
      <c r="H192" s="91"/>
      <c r="I192" s="91">
        <v>19.399999999999999</v>
      </c>
      <c r="J192" s="97"/>
      <c r="K192" s="97"/>
      <c r="L192" s="97"/>
    </row>
    <row r="193" spans="1:12" ht="26.25" customHeight="1">
      <c r="A193" s="84" t="s">
        <v>118</v>
      </c>
      <c r="B193" s="19" t="s">
        <v>119</v>
      </c>
      <c r="C193" s="90">
        <v>50901</v>
      </c>
      <c r="D193" s="90" t="s">
        <v>255</v>
      </c>
      <c r="E193" s="90">
        <v>30305</v>
      </c>
      <c r="F193" s="90" t="s">
        <v>257</v>
      </c>
      <c r="G193" s="78">
        <f t="shared" si="0"/>
        <v>200</v>
      </c>
      <c r="H193" s="91"/>
      <c r="I193" s="91">
        <v>200</v>
      </c>
      <c r="J193" s="97"/>
      <c r="K193" s="97"/>
      <c r="L193" s="97"/>
    </row>
    <row r="194" spans="1:12" s="64" customFormat="1" ht="26.25" customHeight="1">
      <c r="A194" s="70" t="s">
        <v>120</v>
      </c>
      <c r="B194" s="71" t="s">
        <v>121</v>
      </c>
      <c r="C194" s="71"/>
      <c r="D194" s="71"/>
      <c r="E194" s="71"/>
      <c r="F194" s="71"/>
      <c r="G194" s="73">
        <f t="shared" si="0"/>
        <v>2.1</v>
      </c>
      <c r="H194" s="100">
        <f>H195</f>
        <v>0</v>
      </c>
      <c r="I194" s="100">
        <f>I195</f>
        <v>2.1</v>
      </c>
      <c r="J194" s="54"/>
      <c r="K194" s="54"/>
      <c r="L194" s="54"/>
    </row>
    <row r="195" spans="1:12" ht="26.25" customHeight="1">
      <c r="A195" s="84" t="s">
        <v>122</v>
      </c>
      <c r="B195" s="19" t="s">
        <v>123</v>
      </c>
      <c r="C195" s="90">
        <v>50901</v>
      </c>
      <c r="D195" s="90" t="s">
        <v>255</v>
      </c>
      <c r="E195" s="90">
        <v>30305</v>
      </c>
      <c r="F195" s="90" t="s">
        <v>257</v>
      </c>
      <c r="G195" s="78">
        <f t="shared" si="0"/>
        <v>2.1</v>
      </c>
      <c r="H195" s="91"/>
      <c r="I195" s="91">
        <v>2.1</v>
      </c>
      <c r="J195" s="97"/>
      <c r="K195" s="97"/>
      <c r="L195" s="97"/>
    </row>
    <row r="196" spans="1:12" s="64" customFormat="1" ht="26.25" customHeight="1">
      <c r="A196" s="70" t="s">
        <v>124</v>
      </c>
      <c r="B196" s="71" t="s">
        <v>125</v>
      </c>
      <c r="C196" s="71"/>
      <c r="D196" s="71"/>
      <c r="E196" s="71"/>
      <c r="F196" s="71"/>
      <c r="G196" s="73">
        <f t="shared" si="0"/>
        <v>440.70000000000005</v>
      </c>
      <c r="H196" s="100">
        <f>SUM(H197:H201)</f>
        <v>0</v>
      </c>
      <c r="I196" s="100">
        <f>SUM(I197:I201)</f>
        <v>440.70000000000005</v>
      </c>
      <c r="J196" s="54"/>
      <c r="K196" s="54"/>
      <c r="L196" s="54"/>
    </row>
    <row r="197" spans="1:12" ht="26.25" customHeight="1">
      <c r="A197" s="84" t="s">
        <v>126</v>
      </c>
      <c r="B197" s="19" t="s">
        <v>127</v>
      </c>
      <c r="C197" s="90">
        <v>50299</v>
      </c>
      <c r="D197" s="90" t="s">
        <v>260</v>
      </c>
      <c r="E197" s="90">
        <v>30299</v>
      </c>
      <c r="F197" s="90" t="s">
        <v>260</v>
      </c>
      <c r="G197" s="78">
        <f t="shared" si="0"/>
        <v>1.2</v>
      </c>
      <c r="H197" s="91"/>
      <c r="I197" s="91">
        <v>1.2</v>
      </c>
      <c r="J197" s="97"/>
      <c r="K197" s="97"/>
      <c r="L197" s="97"/>
    </row>
    <row r="198" spans="1:12" ht="26.25" customHeight="1">
      <c r="A198" s="84" t="s">
        <v>128</v>
      </c>
      <c r="B198" s="19" t="s">
        <v>129</v>
      </c>
      <c r="C198" s="90">
        <v>50901</v>
      </c>
      <c r="D198" s="90" t="s">
        <v>255</v>
      </c>
      <c r="E198" s="90">
        <v>30305</v>
      </c>
      <c r="F198" s="90" t="s">
        <v>257</v>
      </c>
      <c r="G198" s="78">
        <f t="shared" si="0"/>
        <v>27</v>
      </c>
      <c r="H198" s="91"/>
      <c r="I198" s="91">
        <v>27</v>
      </c>
      <c r="J198" s="97"/>
      <c r="K198" s="97"/>
      <c r="L198" s="97"/>
    </row>
    <row r="199" spans="1:12" ht="26.25" customHeight="1">
      <c r="A199" s="70"/>
      <c r="B199" s="286" t="s">
        <v>131</v>
      </c>
      <c r="C199" s="90">
        <v>50299</v>
      </c>
      <c r="D199" s="90" t="s">
        <v>260</v>
      </c>
      <c r="E199" s="90">
        <v>30299</v>
      </c>
      <c r="F199" s="90" t="s">
        <v>260</v>
      </c>
      <c r="G199" s="78">
        <f t="shared" si="0"/>
        <v>252.4</v>
      </c>
      <c r="H199" s="91"/>
      <c r="I199" s="91">
        <v>252.4</v>
      </c>
      <c r="J199" s="97"/>
      <c r="K199" s="97"/>
      <c r="L199" s="97"/>
    </row>
    <row r="200" spans="1:12" ht="26.25" customHeight="1">
      <c r="A200" s="70"/>
      <c r="B200" s="288"/>
      <c r="C200" s="90">
        <v>50999</v>
      </c>
      <c r="D200" s="90" t="s">
        <v>643</v>
      </c>
      <c r="E200" s="90">
        <v>30399</v>
      </c>
      <c r="F200" s="90" t="s">
        <v>643</v>
      </c>
      <c r="G200" s="78">
        <f t="shared" si="0"/>
        <v>61</v>
      </c>
      <c r="H200" s="91"/>
      <c r="I200" s="91">
        <v>61</v>
      </c>
      <c r="J200" s="97"/>
      <c r="K200" s="97"/>
      <c r="L200" s="97"/>
    </row>
    <row r="201" spans="1:12" ht="26.25" customHeight="1">
      <c r="A201" s="70" t="s">
        <v>130</v>
      </c>
      <c r="B201" s="287"/>
      <c r="C201" s="90">
        <v>50901</v>
      </c>
      <c r="D201" s="90" t="s">
        <v>255</v>
      </c>
      <c r="E201" s="90">
        <v>30305</v>
      </c>
      <c r="F201" s="90" t="s">
        <v>257</v>
      </c>
      <c r="G201" s="78">
        <f t="shared" si="0"/>
        <v>99.1</v>
      </c>
      <c r="H201" s="91"/>
      <c r="I201" s="91">
        <v>99.1</v>
      </c>
      <c r="J201" s="97"/>
      <c r="K201" s="97"/>
      <c r="L201" s="97"/>
    </row>
    <row r="202" spans="1:12" s="64" customFormat="1" ht="26.25" customHeight="1">
      <c r="A202" s="70" t="s">
        <v>132</v>
      </c>
      <c r="B202" s="71" t="s">
        <v>133</v>
      </c>
      <c r="C202" s="71"/>
      <c r="D202" s="71"/>
      <c r="E202" s="71"/>
      <c r="F202" s="71"/>
      <c r="G202" s="73">
        <f t="shared" si="0"/>
        <v>13.4</v>
      </c>
      <c r="H202" s="100">
        <f>H203</f>
        <v>0</v>
      </c>
      <c r="I202" s="100">
        <f>I203</f>
        <v>13.4</v>
      </c>
      <c r="J202" s="54"/>
      <c r="K202" s="54"/>
      <c r="L202" s="54"/>
    </row>
    <row r="203" spans="1:12" ht="26.25" customHeight="1">
      <c r="A203" s="84" t="s">
        <v>134</v>
      </c>
      <c r="B203" s="19" t="s">
        <v>135</v>
      </c>
      <c r="C203" s="90">
        <v>50901</v>
      </c>
      <c r="D203" s="90" t="s">
        <v>255</v>
      </c>
      <c r="E203" s="90">
        <v>30305</v>
      </c>
      <c r="F203" s="90" t="s">
        <v>257</v>
      </c>
      <c r="G203" s="78">
        <f t="shared" si="0"/>
        <v>13.4</v>
      </c>
      <c r="H203" s="91"/>
      <c r="I203" s="91">
        <v>13.4</v>
      </c>
      <c r="J203" s="97"/>
      <c r="K203" s="97"/>
      <c r="L203" s="97"/>
    </row>
    <row r="204" spans="1:12" s="64" customFormat="1" ht="26.25" customHeight="1">
      <c r="A204" s="70">
        <v>20899</v>
      </c>
      <c r="B204" s="71" t="s">
        <v>136</v>
      </c>
      <c r="C204" s="71"/>
      <c r="D204" s="71"/>
      <c r="E204" s="71"/>
      <c r="F204" s="71"/>
      <c r="G204" s="73">
        <f t="shared" si="0"/>
        <v>340.67</v>
      </c>
      <c r="H204" s="100">
        <f>H207+H206+H205</f>
        <v>0</v>
      </c>
      <c r="I204" s="100">
        <f>I207+I206+I205</f>
        <v>340.67</v>
      </c>
      <c r="J204" s="54"/>
      <c r="K204" s="54"/>
      <c r="L204" s="54"/>
    </row>
    <row r="205" spans="1:12" s="64" customFormat="1" ht="26.25" customHeight="1">
      <c r="A205" s="284">
        <v>2089901</v>
      </c>
      <c r="B205" s="286" t="s">
        <v>137</v>
      </c>
      <c r="C205" s="220">
        <v>50205</v>
      </c>
      <c r="D205" s="220" t="s">
        <v>640</v>
      </c>
      <c r="E205" s="220">
        <v>30226</v>
      </c>
      <c r="F205" s="220" t="s">
        <v>644</v>
      </c>
      <c r="G205" s="78">
        <f t="shared" si="0"/>
        <v>63.6</v>
      </c>
      <c r="H205" s="243"/>
      <c r="I205" s="243">
        <v>63.6</v>
      </c>
      <c r="J205" s="221"/>
      <c r="K205" s="221"/>
      <c r="L205" s="221"/>
    </row>
    <row r="206" spans="1:12" s="64" customFormat="1" ht="26.25" customHeight="1">
      <c r="A206" s="297"/>
      <c r="B206" s="288"/>
      <c r="C206" s="90">
        <v>50299</v>
      </c>
      <c r="D206" s="90" t="s">
        <v>260</v>
      </c>
      <c r="E206" s="90">
        <v>30299</v>
      </c>
      <c r="F206" s="90" t="s">
        <v>260</v>
      </c>
      <c r="G206" s="78">
        <f t="shared" si="0"/>
        <v>85</v>
      </c>
      <c r="H206" s="243"/>
      <c r="I206" s="243">
        <v>85</v>
      </c>
      <c r="J206" s="221"/>
      <c r="K206" s="221"/>
      <c r="L206" s="221"/>
    </row>
    <row r="207" spans="1:12" ht="26.25" customHeight="1">
      <c r="A207" s="285"/>
      <c r="B207" s="287"/>
      <c r="C207" s="90">
        <v>50901</v>
      </c>
      <c r="D207" s="90" t="s">
        <v>255</v>
      </c>
      <c r="E207" s="90">
        <v>30305</v>
      </c>
      <c r="F207" s="90" t="s">
        <v>257</v>
      </c>
      <c r="G207" s="78">
        <f t="shared" si="0"/>
        <v>192.07</v>
      </c>
      <c r="H207" s="243"/>
      <c r="I207" s="243">
        <v>192.07</v>
      </c>
      <c r="J207" s="97"/>
      <c r="K207" s="97"/>
      <c r="L207" s="97"/>
    </row>
    <row r="208" spans="1:12" s="66" customFormat="1" ht="26.25" customHeight="1">
      <c r="A208" s="103" t="s">
        <v>138</v>
      </c>
      <c r="B208" s="104" t="s">
        <v>139</v>
      </c>
      <c r="C208" s="104"/>
      <c r="D208" s="104"/>
      <c r="E208" s="104"/>
      <c r="F208" s="104"/>
      <c r="G208" s="105">
        <f t="shared" si="0"/>
        <v>9148.1777680000014</v>
      </c>
      <c r="H208" s="105">
        <f>H209+H244+H247+H241</f>
        <v>6635.3878800000002</v>
      </c>
      <c r="I208" s="105">
        <f>I209+I244+I247+I241</f>
        <v>2512.7898880000002</v>
      </c>
      <c r="J208" s="107"/>
      <c r="K208" s="107"/>
      <c r="L208" s="107"/>
    </row>
    <row r="209" spans="1:12" s="64" customFormat="1" ht="26.25" customHeight="1">
      <c r="A209" s="70">
        <v>21003</v>
      </c>
      <c r="B209" s="71" t="s">
        <v>140</v>
      </c>
      <c r="C209" s="71"/>
      <c r="D209" s="71"/>
      <c r="E209" s="71"/>
      <c r="F209" s="71"/>
      <c r="G209" s="73">
        <f t="shared" si="0"/>
        <v>5957.8240880000003</v>
      </c>
      <c r="H209" s="100">
        <f>SUM(H210:H240)</f>
        <v>5053.8521000000001</v>
      </c>
      <c r="I209" s="100">
        <f>SUM(I210:I240)</f>
        <v>903.97198800000001</v>
      </c>
      <c r="J209" s="54"/>
      <c r="K209" s="54"/>
      <c r="L209" s="54"/>
    </row>
    <row r="210" spans="1:12" s="64" customFormat="1" ht="26.25" customHeight="1">
      <c r="A210" s="284">
        <v>2100302</v>
      </c>
      <c r="B210" s="286" t="s">
        <v>141</v>
      </c>
      <c r="C210" s="286">
        <v>50501</v>
      </c>
      <c r="D210" s="281" t="s">
        <v>647</v>
      </c>
      <c r="E210" s="101" t="s">
        <v>215</v>
      </c>
      <c r="F210" s="101" t="s">
        <v>216</v>
      </c>
      <c r="G210" s="78">
        <f t="shared" si="0"/>
        <v>127.3091</v>
      </c>
      <c r="H210" s="91">
        <v>127.3091</v>
      </c>
      <c r="I210" s="100"/>
      <c r="J210" s="54"/>
      <c r="K210" s="54"/>
      <c r="L210" s="54"/>
    </row>
    <row r="211" spans="1:12" s="64" customFormat="1" ht="26.25" customHeight="1">
      <c r="A211" s="297"/>
      <c r="B211" s="288"/>
      <c r="C211" s="288"/>
      <c r="D211" s="282"/>
      <c r="E211" s="101" t="s">
        <v>217</v>
      </c>
      <c r="F211" s="101" t="s">
        <v>218</v>
      </c>
      <c r="G211" s="78">
        <f t="shared" si="0"/>
        <v>81.106800000000007</v>
      </c>
      <c r="H211" s="91">
        <v>81.106800000000007</v>
      </c>
      <c r="I211" s="100"/>
      <c r="J211" s="54"/>
      <c r="K211" s="54"/>
      <c r="L211" s="54"/>
    </row>
    <row r="212" spans="1:12" s="64" customFormat="1" ht="26.25" customHeight="1">
      <c r="A212" s="297"/>
      <c r="B212" s="288"/>
      <c r="C212" s="288"/>
      <c r="D212" s="282"/>
      <c r="E212" s="101" t="s">
        <v>219</v>
      </c>
      <c r="F212" s="101" t="s">
        <v>220</v>
      </c>
      <c r="G212" s="78">
        <f t="shared" si="0"/>
        <v>158.62</v>
      </c>
      <c r="H212" s="91">
        <v>158.62</v>
      </c>
      <c r="I212" s="100"/>
      <c r="J212" s="54"/>
      <c r="K212" s="54"/>
      <c r="L212" s="54"/>
    </row>
    <row r="213" spans="1:12" s="64" customFormat="1" ht="26.25" customHeight="1">
      <c r="A213" s="297"/>
      <c r="B213" s="288"/>
      <c r="C213" s="288"/>
      <c r="D213" s="282"/>
      <c r="E213" s="101" t="s">
        <v>262</v>
      </c>
      <c r="F213" s="101" t="s">
        <v>263</v>
      </c>
      <c r="G213" s="78">
        <f t="shared" si="0"/>
        <v>237.09989999999999</v>
      </c>
      <c r="H213" s="91">
        <v>237.09989999999999</v>
      </c>
      <c r="I213" s="100"/>
      <c r="J213" s="54"/>
      <c r="K213" s="54"/>
      <c r="L213" s="54"/>
    </row>
    <row r="214" spans="1:12" s="64" customFormat="1" ht="26.25" customHeight="1">
      <c r="A214" s="297"/>
      <c r="B214" s="288"/>
      <c r="C214" s="288"/>
      <c r="D214" s="282"/>
      <c r="E214" s="101" t="s">
        <v>222</v>
      </c>
      <c r="F214" s="101" t="s">
        <v>223</v>
      </c>
      <c r="G214" s="78">
        <f t="shared" si="0"/>
        <v>31.2225</v>
      </c>
      <c r="H214" s="91">
        <v>31.2225</v>
      </c>
      <c r="I214" s="100"/>
      <c r="J214" s="54"/>
      <c r="K214" s="54"/>
      <c r="L214" s="54"/>
    </row>
    <row r="215" spans="1:12" s="64" customFormat="1" ht="26.25" customHeight="1">
      <c r="A215" s="297"/>
      <c r="B215" s="288"/>
      <c r="C215" s="288"/>
      <c r="D215" s="282"/>
      <c r="E215" s="101" t="s">
        <v>222</v>
      </c>
      <c r="F215" s="101" t="s">
        <v>223</v>
      </c>
      <c r="G215" s="78">
        <f t="shared" si="0"/>
        <v>0</v>
      </c>
      <c r="H215" s="91"/>
      <c r="I215" s="91"/>
      <c r="J215" s="54"/>
      <c r="K215" s="54"/>
      <c r="L215" s="54"/>
    </row>
    <row r="216" spans="1:12" s="64" customFormat="1" ht="26.25" customHeight="1">
      <c r="A216" s="297"/>
      <c r="B216" s="288"/>
      <c r="C216" s="288"/>
      <c r="D216" s="282"/>
      <c r="E216" s="101" t="s">
        <v>225</v>
      </c>
      <c r="F216" s="101" t="s">
        <v>224</v>
      </c>
      <c r="G216" s="78">
        <f t="shared" si="0"/>
        <v>198.3048</v>
      </c>
      <c r="H216" s="91">
        <v>198.3048</v>
      </c>
      <c r="I216" s="100"/>
      <c r="J216" s="54"/>
      <c r="K216" s="54"/>
      <c r="L216" s="54"/>
    </row>
    <row r="217" spans="1:12" s="64" customFormat="1" ht="26.25" customHeight="1">
      <c r="A217" s="297"/>
      <c r="B217" s="288"/>
      <c r="C217" s="287"/>
      <c r="D217" s="283"/>
      <c r="E217" s="101" t="s">
        <v>264</v>
      </c>
      <c r="F217" s="101" t="s">
        <v>265</v>
      </c>
      <c r="G217" s="78">
        <f t="shared" si="0"/>
        <v>561.17600000000004</v>
      </c>
      <c r="H217" s="91">
        <v>561.17600000000004</v>
      </c>
      <c r="I217" s="91"/>
      <c r="J217" s="54"/>
      <c r="K217" s="54"/>
      <c r="L217" s="54"/>
    </row>
    <row r="218" spans="1:12" s="64" customFormat="1" ht="26.25" customHeight="1">
      <c r="A218" s="297"/>
      <c r="B218" s="288"/>
      <c r="C218" s="286">
        <v>50502</v>
      </c>
      <c r="D218" s="281" t="s">
        <v>266</v>
      </c>
      <c r="E218" s="101" t="s">
        <v>227</v>
      </c>
      <c r="F218" s="101" t="s">
        <v>228</v>
      </c>
      <c r="G218" s="78">
        <f t="shared" si="0"/>
        <v>18</v>
      </c>
      <c r="H218" s="91">
        <v>18</v>
      </c>
      <c r="I218" s="91"/>
      <c r="J218" s="54"/>
      <c r="K218" s="54"/>
      <c r="L218" s="54"/>
    </row>
    <row r="219" spans="1:12" s="64" customFormat="1" ht="26.25" customHeight="1">
      <c r="A219" s="297"/>
      <c r="B219" s="288"/>
      <c r="C219" s="288"/>
      <c r="D219" s="282"/>
      <c r="E219" s="101" t="s">
        <v>229</v>
      </c>
      <c r="F219" s="101" t="s">
        <v>230</v>
      </c>
      <c r="G219" s="78">
        <f t="shared" si="0"/>
        <v>14</v>
      </c>
      <c r="H219" s="91">
        <v>14</v>
      </c>
      <c r="I219" s="91"/>
      <c r="J219" s="54"/>
      <c r="K219" s="54"/>
      <c r="L219" s="54"/>
    </row>
    <row r="220" spans="1:12" s="64" customFormat="1" ht="26.25" customHeight="1">
      <c r="A220" s="297"/>
      <c r="B220" s="288"/>
      <c r="C220" s="288"/>
      <c r="D220" s="282"/>
      <c r="E220" s="101" t="s">
        <v>290</v>
      </c>
      <c r="F220" s="101" t="s">
        <v>291</v>
      </c>
      <c r="G220" s="78">
        <f t="shared" si="0"/>
        <v>0.2</v>
      </c>
      <c r="H220" s="91">
        <v>0.2</v>
      </c>
      <c r="I220" s="91"/>
      <c r="J220" s="54"/>
      <c r="K220" s="54"/>
      <c r="L220" s="54"/>
    </row>
    <row r="221" spans="1:12" s="64" customFormat="1" ht="26.25" customHeight="1">
      <c r="A221" s="297"/>
      <c r="B221" s="288"/>
      <c r="C221" s="288"/>
      <c r="D221" s="282"/>
      <c r="E221" s="101" t="s">
        <v>267</v>
      </c>
      <c r="F221" s="101" t="s">
        <v>268</v>
      </c>
      <c r="G221" s="78">
        <f t="shared" si="0"/>
        <v>2</v>
      </c>
      <c r="H221" s="91">
        <v>2</v>
      </c>
      <c r="I221" s="91"/>
      <c r="J221" s="54"/>
      <c r="K221" s="54"/>
      <c r="L221" s="54"/>
    </row>
    <row r="222" spans="1:12" s="64" customFormat="1" ht="26.25" customHeight="1">
      <c r="A222" s="297"/>
      <c r="B222" s="288"/>
      <c r="C222" s="288"/>
      <c r="D222" s="282"/>
      <c r="E222" s="101" t="s">
        <v>231</v>
      </c>
      <c r="F222" s="101" t="s">
        <v>232</v>
      </c>
      <c r="G222" s="78">
        <f t="shared" si="0"/>
        <v>100</v>
      </c>
      <c r="H222" s="91">
        <v>100</v>
      </c>
      <c r="I222" s="91"/>
      <c r="J222" s="54"/>
      <c r="K222" s="54"/>
      <c r="L222" s="54"/>
    </row>
    <row r="223" spans="1:12" s="64" customFormat="1" ht="26.25" customHeight="1">
      <c r="A223" s="297"/>
      <c r="B223" s="288"/>
      <c r="C223" s="288"/>
      <c r="D223" s="282"/>
      <c r="E223" s="101" t="s">
        <v>233</v>
      </c>
      <c r="F223" s="101" t="s">
        <v>234</v>
      </c>
      <c r="G223" s="78">
        <f t="shared" si="0"/>
        <v>14</v>
      </c>
      <c r="H223" s="91">
        <v>14</v>
      </c>
      <c r="I223" s="91"/>
      <c r="J223" s="54"/>
      <c r="K223" s="54"/>
      <c r="L223" s="54"/>
    </row>
    <row r="224" spans="1:12" s="64" customFormat="1" ht="26.25" customHeight="1">
      <c r="A224" s="297"/>
      <c r="B224" s="288"/>
      <c r="C224" s="288"/>
      <c r="D224" s="282"/>
      <c r="E224" s="101" t="s">
        <v>235</v>
      </c>
      <c r="F224" s="101" t="s">
        <v>236</v>
      </c>
      <c r="G224" s="78">
        <f t="shared" si="0"/>
        <v>60</v>
      </c>
      <c r="H224" s="91">
        <v>60</v>
      </c>
      <c r="I224" s="91"/>
      <c r="J224" s="54"/>
      <c r="K224" s="54"/>
      <c r="L224" s="54"/>
    </row>
    <row r="225" spans="1:12" s="64" customFormat="1" ht="26.25" customHeight="1">
      <c r="A225" s="297"/>
      <c r="B225" s="288"/>
      <c r="C225" s="288"/>
      <c r="D225" s="282"/>
      <c r="E225" s="101" t="s">
        <v>269</v>
      </c>
      <c r="F225" s="101" t="s">
        <v>270</v>
      </c>
      <c r="G225" s="78">
        <f t="shared" si="0"/>
        <v>20</v>
      </c>
      <c r="H225" s="91">
        <v>20</v>
      </c>
      <c r="I225" s="91"/>
      <c r="J225" s="54"/>
      <c r="K225" s="54"/>
      <c r="L225" s="54"/>
    </row>
    <row r="226" spans="1:12" s="64" customFormat="1" ht="26.25" customHeight="1">
      <c r="A226" s="297"/>
      <c r="B226" s="288"/>
      <c r="C226" s="288"/>
      <c r="D226" s="282"/>
      <c r="E226" s="101" t="s">
        <v>237</v>
      </c>
      <c r="F226" s="101" t="s">
        <v>238</v>
      </c>
      <c r="G226" s="78">
        <f t="shared" si="0"/>
        <v>1</v>
      </c>
      <c r="H226" s="91">
        <v>1</v>
      </c>
      <c r="I226" s="91"/>
      <c r="J226" s="54"/>
      <c r="K226" s="54"/>
      <c r="L226" s="54"/>
    </row>
    <row r="227" spans="1:12" s="64" customFormat="1" ht="26.25" customHeight="1">
      <c r="A227" s="297"/>
      <c r="B227" s="288"/>
      <c r="C227" s="288"/>
      <c r="D227" s="282"/>
      <c r="E227" s="101" t="s">
        <v>292</v>
      </c>
      <c r="F227" s="101" t="s">
        <v>293</v>
      </c>
      <c r="G227" s="78">
        <f t="shared" si="0"/>
        <v>2</v>
      </c>
      <c r="H227" s="91">
        <v>2</v>
      </c>
      <c r="I227" s="91"/>
      <c r="J227" s="54"/>
      <c r="K227" s="54"/>
      <c r="L227" s="54"/>
    </row>
    <row r="228" spans="1:12" s="64" customFormat="1" ht="26.25" customHeight="1">
      <c r="A228" s="297"/>
      <c r="B228" s="288"/>
      <c r="C228" s="288"/>
      <c r="D228" s="282"/>
      <c r="E228" s="101" t="s">
        <v>246</v>
      </c>
      <c r="F228" s="101" t="s">
        <v>245</v>
      </c>
      <c r="G228" s="78">
        <f t="shared" si="0"/>
        <v>1</v>
      </c>
      <c r="H228" s="91">
        <v>1</v>
      </c>
      <c r="I228" s="91"/>
      <c r="J228" s="54"/>
      <c r="K228" s="54"/>
      <c r="L228" s="54"/>
    </row>
    <row r="229" spans="1:12" s="64" customFormat="1" ht="26.25" customHeight="1">
      <c r="A229" s="297"/>
      <c r="B229" s="288"/>
      <c r="C229" s="288"/>
      <c r="D229" s="282"/>
      <c r="E229" s="101" t="s">
        <v>248</v>
      </c>
      <c r="F229" s="101" t="s">
        <v>247</v>
      </c>
      <c r="G229" s="78">
        <f t="shared" si="0"/>
        <v>7</v>
      </c>
      <c r="H229" s="91">
        <v>7</v>
      </c>
      <c r="I229" s="91"/>
      <c r="J229" s="54"/>
      <c r="K229" s="54"/>
      <c r="L229" s="54"/>
    </row>
    <row r="230" spans="1:12" s="64" customFormat="1" ht="26.25" customHeight="1">
      <c r="A230" s="297"/>
      <c r="B230" s="288"/>
      <c r="C230" s="288"/>
      <c r="D230" s="282"/>
      <c r="E230" s="101" t="s">
        <v>250</v>
      </c>
      <c r="F230" s="101" t="s">
        <v>249</v>
      </c>
      <c r="G230" s="78">
        <f t="shared" si="0"/>
        <v>1</v>
      </c>
      <c r="H230" s="91">
        <v>1</v>
      </c>
      <c r="I230" s="91"/>
      <c r="J230" s="54"/>
      <c r="K230" s="54"/>
      <c r="L230" s="54"/>
    </row>
    <row r="231" spans="1:12" s="64" customFormat="1" ht="26.25" customHeight="1">
      <c r="A231" s="297"/>
      <c r="B231" s="288"/>
      <c r="C231" s="288"/>
      <c r="D231" s="282"/>
      <c r="E231" s="101" t="s">
        <v>294</v>
      </c>
      <c r="F231" s="101" t="s">
        <v>295</v>
      </c>
      <c r="G231" s="78">
        <f t="shared" si="0"/>
        <v>2994.2184999999999</v>
      </c>
      <c r="H231" s="91">
        <v>2994.2184999999999</v>
      </c>
      <c r="I231" s="91"/>
      <c r="J231" s="54"/>
      <c r="K231" s="54"/>
      <c r="L231" s="54"/>
    </row>
    <row r="232" spans="1:12" s="64" customFormat="1" ht="26.25" customHeight="1">
      <c r="A232" s="297"/>
      <c r="B232" s="288"/>
      <c r="C232" s="288"/>
      <c r="D232" s="282"/>
      <c r="E232" s="101" t="s">
        <v>296</v>
      </c>
      <c r="F232" s="101" t="s">
        <v>297</v>
      </c>
      <c r="G232" s="78">
        <f t="shared" si="0"/>
        <v>200</v>
      </c>
      <c r="H232" s="91">
        <v>200</v>
      </c>
      <c r="I232" s="91"/>
      <c r="J232" s="54"/>
      <c r="K232" s="54"/>
      <c r="L232" s="54"/>
    </row>
    <row r="233" spans="1:12" s="64" customFormat="1" ht="26.25" customHeight="1">
      <c r="A233" s="297"/>
      <c r="B233" s="288"/>
      <c r="C233" s="288"/>
      <c r="D233" s="282"/>
      <c r="E233" s="101" t="s">
        <v>252</v>
      </c>
      <c r="F233" s="101" t="s">
        <v>251</v>
      </c>
      <c r="G233" s="78">
        <f t="shared" si="0"/>
        <v>24</v>
      </c>
      <c r="H233" s="91">
        <v>24</v>
      </c>
      <c r="I233" s="91"/>
      <c r="J233" s="54"/>
      <c r="K233" s="54"/>
      <c r="L233" s="54"/>
    </row>
    <row r="234" spans="1:12" s="64" customFormat="1" ht="26.25" customHeight="1">
      <c r="A234" s="297"/>
      <c r="B234" s="288"/>
      <c r="C234" s="288"/>
      <c r="D234" s="282"/>
      <c r="E234" s="101" t="s">
        <v>243</v>
      </c>
      <c r="F234" s="101" t="s">
        <v>244</v>
      </c>
      <c r="G234" s="78">
        <f t="shared" si="0"/>
        <v>0.5</v>
      </c>
      <c r="H234" s="91">
        <v>0.5</v>
      </c>
      <c r="I234" s="91"/>
      <c r="J234" s="54"/>
      <c r="K234" s="54"/>
      <c r="L234" s="54"/>
    </row>
    <row r="235" spans="1:12" s="64" customFormat="1" ht="26.25" customHeight="1">
      <c r="A235" s="297"/>
      <c r="B235" s="288"/>
      <c r="C235" s="287"/>
      <c r="D235" s="283"/>
      <c r="E235" s="101" t="s">
        <v>274</v>
      </c>
      <c r="F235" s="101" t="s">
        <v>260</v>
      </c>
      <c r="G235" s="78">
        <f t="shared" si="0"/>
        <v>200</v>
      </c>
      <c r="H235" s="91">
        <v>200</v>
      </c>
      <c r="I235" s="91"/>
      <c r="J235" s="54"/>
      <c r="K235" s="54"/>
      <c r="L235" s="54"/>
    </row>
    <row r="236" spans="1:12" s="64" customFormat="1" ht="26.25" customHeight="1">
      <c r="A236" s="297"/>
      <c r="B236" s="288"/>
      <c r="C236" s="19">
        <v>50999</v>
      </c>
      <c r="D236" s="101" t="s">
        <v>258</v>
      </c>
      <c r="E236" s="101" t="s">
        <v>259</v>
      </c>
      <c r="F236" s="101" t="s">
        <v>258</v>
      </c>
      <c r="G236" s="78">
        <f t="shared" si="0"/>
        <v>9.4500000000000001E-2</v>
      </c>
      <c r="H236" s="91">
        <v>9.4500000000000001E-2</v>
      </c>
      <c r="I236" s="100"/>
      <c r="J236" s="54"/>
      <c r="K236" s="54"/>
      <c r="L236" s="54"/>
    </row>
    <row r="237" spans="1:12" ht="26.25" customHeight="1">
      <c r="A237" s="297"/>
      <c r="B237" s="288"/>
      <c r="C237" s="90">
        <v>50502</v>
      </c>
      <c r="D237" s="90" t="s">
        <v>266</v>
      </c>
      <c r="E237" s="90">
        <v>30226</v>
      </c>
      <c r="F237" s="90" t="s">
        <v>297</v>
      </c>
      <c r="G237" s="78">
        <f t="shared" si="0"/>
        <v>280.84528799999998</v>
      </c>
      <c r="H237" s="91"/>
      <c r="I237" s="91">
        <v>280.84528799999998</v>
      </c>
      <c r="J237" s="97"/>
      <c r="K237" s="97"/>
      <c r="L237" s="97"/>
    </row>
    <row r="238" spans="1:12" ht="26.25" customHeight="1">
      <c r="A238" s="297"/>
      <c r="B238" s="288"/>
      <c r="C238" s="90">
        <v>50601</v>
      </c>
      <c r="D238" s="90" t="s">
        <v>271</v>
      </c>
      <c r="E238" s="90">
        <v>31003</v>
      </c>
      <c r="F238" s="90" t="s">
        <v>645</v>
      </c>
      <c r="G238" s="78">
        <f t="shared" si="0"/>
        <v>171.2</v>
      </c>
      <c r="H238" s="91"/>
      <c r="I238" s="91">
        <v>171.2</v>
      </c>
      <c r="J238" s="97"/>
      <c r="K238" s="97"/>
      <c r="L238" s="97"/>
    </row>
    <row r="239" spans="1:12" ht="26.25" customHeight="1">
      <c r="A239" s="297"/>
      <c r="B239" s="288"/>
      <c r="C239" s="90">
        <v>50501</v>
      </c>
      <c r="D239" s="90" t="s">
        <v>214</v>
      </c>
      <c r="E239" s="90">
        <v>30107</v>
      </c>
      <c r="F239" s="90" t="s">
        <v>646</v>
      </c>
      <c r="G239" s="78">
        <f t="shared" si="0"/>
        <v>92.59</v>
      </c>
      <c r="H239" s="91"/>
      <c r="I239" s="91">
        <v>92.59</v>
      </c>
      <c r="J239" s="97"/>
      <c r="K239" s="97"/>
      <c r="L239" s="97"/>
    </row>
    <row r="240" spans="1:12" ht="26.25" customHeight="1">
      <c r="A240" s="285"/>
      <c r="B240" s="287"/>
      <c r="C240" s="231">
        <v>50502</v>
      </c>
      <c r="D240" s="231" t="s">
        <v>266</v>
      </c>
      <c r="E240" s="231">
        <v>30299</v>
      </c>
      <c r="F240" s="231" t="s">
        <v>260</v>
      </c>
      <c r="G240" s="78">
        <f t="shared" si="0"/>
        <v>359.33670000000001</v>
      </c>
      <c r="H240" s="91"/>
      <c r="I240" s="91">
        <v>359.33670000000001</v>
      </c>
      <c r="J240" s="97"/>
      <c r="K240" s="97"/>
      <c r="L240" s="97"/>
    </row>
    <row r="241" spans="1:12" s="64" customFormat="1" ht="26.25" customHeight="1">
      <c r="A241" s="197">
        <v>21004</v>
      </c>
      <c r="B241" s="72" t="s">
        <v>648</v>
      </c>
      <c r="C241" s="236"/>
      <c r="D241" s="236"/>
      <c r="E241" s="236"/>
      <c r="F241" s="236"/>
      <c r="G241" s="73">
        <f t="shared" si="0"/>
        <v>1373.3179</v>
      </c>
      <c r="H241" s="100">
        <f>H242+H243</f>
        <v>0</v>
      </c>
      <c r="I241" s="100">
        <f>I242+I243</f>
        <v>1373.3179</v>
      </c>
      <c r="J241" s="221"/>
      <c r="K241" s="221"/>
      <c r="L241" s="221"/>
    </row>
    <row r="242" spans="1:12" ht="26.25" customHeight="1">
      <c r="A242" s="217">
        <v>2100408</v>
      </c>
      <c r="B242" s="219" t="s">
        <v>649</v>
      </c>
      <c r="C242" s="90">
        <v>50501</v>
      </c>
      <c r="D242" s="90" t="s">
        <v>214</v>
      </c>
      <c r="E242" s="90">
        <v>30107</v>
      </c>
      <c r="F242" s="90" t="s">
        <v>646</v>
      </c>
      <c r="G242" s="78">
        <f t="shared" si="0"/>
        <v>1073.3179</v>
      </c>
      <c r="H242" s="91"/>
      <c r="I242" s="91">
        <v>1073.3179</v>
      </c>
      <c r="J242" s="97"/>
      <c r="K242" s="97"/>
      <c r="L242" s="97"/>
    </row>
    <row r="243" spans="1:12" ht="26.25" customHeight="1">
      <c r="A243" s="217">
        <v>2100499</v>
      </c>
      <c r="B243" s="219" t="s">
        <v>650</v>
      </c>
      <c r="C243" s="90">
        <v>50299</v>
      </c>
      <c r="D243" s="90" t="s">
        <v>260</v>
      </c>
      <c r="E243" s="90">
        <v>30299</v>
      </c>
      <c r="F243" s="90" t="s">
        <v>260</v>
      </c>
      <c r="G243" s="78">
        <f t="shared" si="0"/>
        <v>300</v>
      </c>
      <c r="H243" s="91"/>
      <c r="I243" s="91">
        <v>300</v>
      </c>
      <c r="J243" s="97"/>
      <c r="K243" s="97"/>
      <c r="L243" s="97"/>
    </row>
    <row r="244" spans="1:12" s="64" customFormat="1" ht="26.25" customHeight="1">
      <c r="A244" s="70" t="s">
        <v>142</v>
      </c>
      <c r="B244" s="71" t="s">
        <v>143</v>
      </c>
      <c r="C244" s="71"/>
      <c r="D244" s="71"/>
      <c r="E244" s="71"/>
      <c r="F244" s="71"/>
      <c r="G244" s="73">
        <f t="shared" si="0"/>
        <v>235.5</v>
      </c>
      <c r="H244" s="93">
        <f>H246+H245</f>
        <v>0</v>
      </c>
      <c r="I244" s="93">
        <f>I246+I245</f>
        <v>235.5</v>
      </c>
      <c r="J244" s="54"/>
      <c r="K244" s="54"/>
      <c r="L244" s="54"/>
    </row>
    <row r="245" spans="1:12" s="241" customFormat="1" ht="26.25" customHeight="1">
      <c r="A245" s="284" t="s">
        <v>144</v>
      </c>
      <c r="B245" s="301" t="s">
        <v>145</v>
      </c>
      <c r="C245" s="220">
        <v>50901</v>
      </c>
      <c r="D245" s="90" t="s">
        <v>255</v>
      </c>
      <c r="E245" s="90">
        <v>30305</v>
      </c>
      <c r="F245" s="90" t="s">
        <v>257</v>
      </c>
      <c r="G245" s="78">
        <f t="shared" si="0"/>
        <v>75.5</v>
      </c>
      <c r="H245" s="239"/>
      <c r="I245" s="239">
        <v>75.5</v>
      </c>
      <c r="J245" s="240"/>
      <c r="K245" s="240"/>
      <c r="L245" s="240"/>
    </row>
    <row r="246" spans="1:12" ht="26.25" customHeight="1">
      <c r="A246" s="285"/>
      <c r="B246" s="301"/>
      <c r="C246" s="89">
        <v>50299</v>
      </c>
      <c r="D246" s="89" t="s">
        <v>260</v>
      </c>
      <c r="E246" s="89">
        <v>30299</v>
      </c>
      <c r="F246" s="89" t="s">
        <v>260</v>
      </c>
      <c r="G246" s="78">
        <f t="shared" si="0"/>
        <v>160</v>
      </c>
      <c r="H246" s="91"/>
      <c r="I246" s="91">
        <v>160</v>
      </c>
      <c r="J246" s="97"/>
      <c r="K246" s="97"/>
      <c r="L246" s="97"/>
    </row>
    <row r="247" spans="1:12" s="64" customFormat="1" ht="26.25" customHeight="1">
      <c r="A247" s="70" t="s">
        <v>146</v>
      </c>
      <c r="B247" s="71" t="s">
        <v>147</v>
      </c>
      <c r="C247" s="71"/>
      <c r="D247" s="71"/>
      <c r="E247" s="71"/>
      <c r="F247" s="71"/>
      <c r="G247" s="73">
        <f t="shared" si="0"/>
        <v>1581.5357800000002</v>
      </c>
      <c r="H247" s="100">
        <f>SUM(H248:H252)</f>
        <v>1581.5357800000002</v>
      </c>
      <c r="I247" s="100">
        <f>SUM(I248:I252)</f>
        <v>0</v>
      </c>
      <c r="J247" s="54"/>
      <c r="K247" s="54"/>
      <c r="L247" s="54"/>
    </row>
    <row r="248" spans="1:12" ht="26.25" customHeight="1">
      <c r="A248" s="84" t="s">
        <v>148</v>
      </c>
      <c r="B248" s="19" t="s">
        <v>149</v>
      </c>
      <c r="C248" s="106" t="s">
        <v>283</v>
      </c>
      <c r="D248" s="106" t="s">
        <v>221</v>
      </c>
      <c r="E248" s="101" t="s">
        <v>298</v>
      </c>
      <c r="F248" s="101" t="s">
        <v>299</v>
      </c>
      <c r="G248" s="78">
        <f t="shared" ref="G248:G309" si="1">SUM(H248:I248)</f>
        <v>194.9496</v>
      </c>
      <c r="H248" s="91">
        <v>194.9496</v>
      </c>
      <c r="I248" s="91"/>
      <c r="J248" s="97"/>
      <c r="K248" s="97"/>
      <c r="L248" s="97"/>
    </row>
    <row r="249" spans="1:12" ht="26.25" customHeight="1">
      <c r="A249" s="284" t="s">
        <v>150</v>
      </c>
      <c r="B249" s="286" t="s">
        <v>151</v>
      </c>
      <c r="C249" s="292" t="s">
        <v>286</v>
      </c>
      <c r="D249" s="292" t="s">
        <v>287</v>
      </c>
      <c r="E249" s="102" t="s">
        <v>298</v>
      </c>
      <c r="F249" s="101" t="s">
        <v>299</v>
      </c>
      <c r="G249" s="78">
        <f t="shared" si="1"/>
        <v>987.77020000000005</v>
      </c>
      <c r="H249" s="91">
        <v>987.77020000000005</v>
      </c>
      <c r="I249" s="91"/>
      <c r="J249" s="97"/>
      <c r="K249" s="97"/>
      <c r="L249" s="97"/>
    </row>
    <row r="250" spans="1:12" ht="26.25" customHeight="1">
      <c r="A250" s="285"/>
      <c r="B250" s="287"/>
      <c r="C250" s="292"/>
      <c r="D250" s="292"/>
      <c r="E250" s="102" t="s">
        <v>264</v>
      </c>
      <c r="F250" s="101" t="s">
        <v>265</v>
      </c>
      <c r="G250" s="78">
        <f t="shared" si="1"/>
        <v>44</v>
      </c>
      <c r="H250" s="91">
        <v>44</v>
      </c>
      <c r="I250" s="91"/>
      <c r="J250" s="97"/>
      <c r="K250" s="97"/>
      <c r="L250" s="97"/>
    </row>
    <row r="251" spans="1:12" ht="26.25" customHeight="1">
      <c r="A251" s="284" t="s">
        <v>152</v>
      </c>
      <c r="B251" s="286" t="s">
        <v>153</v>
      </c>
      <c r="C251" s="101" t="s">
        <v>283</v>
      </c>
      <c r="D251" s="101" t="s">
        <v>221</v>
      </c>
      <c r="E251" s="101" t="s">
        <v>300</v>
      </c>
      <c r="F251" s="101" t="s">
        <v>301</v>
      </c>
      <c r="G251" s="78">
        <f t="shared" si="1"/>
        <v>115.7908</v>
      </c>
      <c r="H251" s="91">
        <v>115.7908</v>
      </c>
      <c r="I251" s="91"/>
      <c r="J251" s="97"/>
      <c r="K251" s="97"/>
      <c r="L251" s="97"/>
    </row>
    <row r="252" spans="1:12" ht="26.25" customHeight="1">
      <c r="A252" s="285"/>
      <c r="B252" s="287"/>
      <c r="C252" s="106" t="s">
        <v>286</v>
      </c>
      <c r="D252" s="106" t="s">
        <v>287</v>
      </c>
      <c r="E252" s="106" t="s">
        <v>300</v>
      </c>
      <c r="F252" s="106" t="s">
        <v>301</v>
      </c>
      <c r="G252" s="78">
        <f t="shared" si="1"/>
        <v>239.02518000000001</v>
      </c>
      <c r="H252" s="91">
        <v>239.02518000000001</v>
      </c>
      <c r="I252" s="91"/>
      <c r="J252" s="97"/>
      <c r="K252" s="97"/>
      <c r="L252" s="97"/>
    </row>
    <row r="253" spans="1:12" s="64" customFormat="1" ht="26.25" customHeight="1">
      <c r="A253" s="197">
        <v>211</v>
      </c>
      <c r="B253" s="72" t="s">
        <v>651</v>
      </c>
      <c r="C253" s="244"/>
      <c r="D253" s="244"/>
      <c r="E253" s="244"/>
      <c r="F253" s="244"/>
      <c r="G253" s="73">
        <f t="shared" si="1"/>
        <v>350</v>
      </c>
      <c r="H253" s="100">
        <f>H254</f>
        <v>0</v>
      </c>
      <c r="I253" s="100">
        <f>I254</f>
        <v>350</v>
      </c>
      <c r="J253" s="221"/>
      <c r="K253" s="221"/>
      <c r="L253" s="221"/>
    </row>
    <row r="254" spans="1:12" s="64" customFormat="1" ht="26.25" customHeight="1">
      <c r="A254" s="197">
        <v>21103</v>
      </c>
      <c r="B254" s="72" t="s">
        <v>652</v>
      </c>
      <c r="C254" s="244"/>
      <c r="D254" s="244"/>
      <c r="E254" s="244"/>
      <c r="F254" s="244"/>
      <c r="G254" s="73">
        <f t="shared" si="1"/>
        <v>350</v>
      </c>
      <c r="H254" s="100">
        <f>H255+H256</f>
        <v>0</v>
      </c>
      <c r="I254" s="100">
        <f>I255+I256</f>
        <v>350</v>
      </c>
      <c r="J254" s="221"/>
      <c r="K254" s="221"/>
      <c r="L254" s="221"/>
    </row>
    <row r="255" spans="1:12" ht="26.25" customHeight="1">
      <c r="A255" s="217">
        <v>2110301</v>
      </c>
      <c r="B255" s="219" t="s">
        <v>653</v>
      </c>
      <c r="C255" s="207">
        <v>50399</v>
      </c>
      <c r="D255" s="207" t="s">
        <v>655</v>
      </c>
      <c r="E255" s="207">
        <v>31099</v>
      </c>
      <c r="F255" s="207" t="s">
        <v>655</v>
      </c>
      <c r="G255" s="78">
        <f t="shared" si="1"/>
        <v>150</v>
      </c>
      <c r="H255" s="91"/>
      <c r="I255" s="91">
        <v>150</v>
      </c>
      <c r="J255" s="97"/>
      <c r="K255" s="97"/>
      <c r="L255" s="97"/>
    </row>
    <row r="256" spans="1:12" ht="26.25" customHeight="1">
      <c r="A256" s="217">
        <v>2110399</v>
      </c>
      <c r="B256" s="219" t="s">
        <v>654</v>
      </c>
      <c r="C256" s="207">
        <v>50399</v>
      </c>
      <c r="D256" s="207" t="s">
        <v>655</v>
      </c>
      <c r="E256" s="207">
        <v>31099</v>
      </c>
      <c r="F256" s="207" t="s">
        <v>655</v>
      </c>
      <c r="G256" s="78">
        <f t="shared" si="1"/>
        <v>200</v>
      </c>
      <c r="H256" s="91"/>
      <c r="I256" s="91">
        <v>200</v>
      </c>
      <c r="J256" s="97"/>
      <c r="K256" s="97"/>
      <c r="L256" s="97"/>
    </row>
    <row r="257" spans="1:12" s="66" customFormat="1" ht="26.25" customHeight="1">
      <c r="A257" s="103" t="s">
        <v>158</v>
      </c>
      <c r="B257" s="104" t="s">
        <v>159</v>
      </c>
      <c r="C257" s="104"/>
      <c r="D257" s="104"/>
      <c r="E257" s="104"/>
      <c r="F257" s="104"/>
      <c r="G257" s="105">
        <f t="shared" si="1"/>
        <v>16761</v>
      </c>
      <c r="H257" s="105">
        <f>H258+H260+H264+H267</f>
        <v>0</v>
      </c>
      <c r="I257" s="105">
        <f>I258+I260+I264+I267</f>
        <v>16761</v>
      </c>
      <c r="J257" s="107"/>
      <c r="K257" s="107"/>
      <c r="L257" s="107"/>
    </row>
    <row r="258" spans="1:12" s="64" customFormat="1" ht="26.25" customHeight="1">
      <c r="A258" s="70" t="s">
        <v>160</v>
      </c>
      <c r="B258" s="71" t="s">
        <v>161</v>
      </c>
      <c r="C258" s="71"/>
      <c r="D258" s="71"/>
      <c r="E258" s="71"/>
      <c r="F258" s="71"/>
      <c r="G258" s="73">
        <f t="shared" si="1"/>
        <v>2820</v>
      </c>
      <c r="H258" s="100">
        <f>H259</f>
        <v>0</v>
      </c>
      <c r="I258" s="100">
        <f>I259</f>
        <v>2820</v>
      </c>
      <c r="J258" s="54"/>
      <c r="K258" s="54"/>
      <c r="L258" s="54"/>
    </row>
    <row r="259" spans="1:12" ht="26.25" customHeight="1">
      <c r="A259" s="84" t="s">
        <v>162</v>
      </c>
      <c r="B259" s="19" t="s">
        <v>163</v>
      </c>
      <c r="C259" s="89">
        <v>50299</v>
      </c>
      <c r="D259" s="89" t="s">
        <v>260</v>
      </c>
      <c r="E259" s="89">
        <v>30299</v>
      </c>
      <c r="F259" s="89" t="s">
        <v>260</v>
      </c>
      <c r="G259" s="78">
        <f t="shared" si="1"/>
        <v>2820</v>
      </c>
      <c r="H259" s="91"/>
      <c r="I259" s="91">
        <v>2820</v>
      </c>
      <c r="J259" s="97"/>
      <c r="K259" s="97"/>
      <c r="L259" s="97"/>
    </row>
    <row r="260" spans="1:12" s="64" customFormat="1" ht="26.25" customHeight="1">
      <c r="A260" s="70" t="s">
        <v>168</v>
      </c>
      <c r="B260" s="71" t="s">
        <v>169</v>
      </c>
      <c r="C260" s="71"/>
      <c r="D260" s="71"/>
      <c r="E260" s="71"/>
      <c r="F260" s="71"/>
      <c r="G260" s="73">
        <f t="shared" si="1"/>
        <v>5062</v>
      </c>
      <c r="H260" s="100">
        <f>H263</f>
        <v>0</v>
      </c>
      <c r="I260" s="100">
        <f>I263+I262+I261</f>
        <v>5062</v>
      </c>
      <c r="J260" s="54"/>
      <c r="K260" s="54"/>
      <c r="L260" s="54"/>
    </row>
    <row r="261" spans="1:12" s="64" customFormat="1" ht="26.25" customHeight="1">
      <c r="A261" s="284" t="s">
        <v>170</v>
      </c>
      <c r="B261" s="286" t="s">
        <v>171</v>
      </c>
      <c r="C261" s="90">
        <v>50299</v>
      </c>
      <c r="D261" s="90" t="s">
        <v>260</v>
      </c>
      <c r="E261" s="90">
        <v>30299</v>
      </c>
      <c r="F261" s="90" t="s">
        <v>260</v>
      </c>
      <c r="G261" s="78">
        <f t="shared" si="1"/>
        <v>346</v>
      </c>
      <c r="H261" s="100"/>
      <c r="I261" s="91">
        <v>346</v>
      </c>
      <c r="J261" s="54"/>
      <c r="K261" s="54"/>
      <c r="L261" s="54"/>
    </row>
    <row r="262" spans="1:12" s="64" customFormat="1" ht="26.25" customHeight="1">
      <c r="A262" s="297"/>
      <c r="B262" s="288"/>
      <c r="C262" s="90">
        <v>50205</v>
      </c>
      <c r="D262" s="90" t="s">
        <v>302</v>
      </c>
      <c r="E262" s="90">
        <v>30226</v>
      </c>
      <c r="F262" s="90" t="s">
        <v>297</v>
      </c>
      <c r="G262" s="78">
        <f t="shared" si="1"/>
        <v>636</v>
      </c>
      <c r="H262" s="100"/>
      <c r="I262" s="91">
        <v>636</v>
      </c>
      <c r="J262" s="54"/>
      <c r="K262" s="54"/>
      <c r="L262" s="54"/>
    </row>
    <row r="263" spans="1:12" ht="26.25" customHeight="1">
      <c r="A263" s="285"/>
      <c r="B263" s="287"/>
      <c r="C263" s="90">
        <v>50399</v>
      </c>
      <c r="D263" s="90" t="s">
        <v>261</v>
      </c>
      <c r="E263" s="90">
        <v>31099</v>
      </c>
      <c r="F263" s="90" t="s">
        <v>261</v>
      </c>
      <c r="G263" s="78">
        <f t="shared" si="1"/>
        <v>4080</v>
      </c>
      <c r="H263" s="91"/>
      <c r="I263" s="91">
        <v>4080</v>
      </c>
      <c r="J263" s="97"/>
      <c r="K263" s="97"/>
      <c r="L263" s="97"/>
    </row>
    <row r="264" spans="1:12" s="64" customFormat="1" ht="26.25" customHeight="1">
      <c r="A264" s="70" t="s">
        <v>172</v>
      </c>
      <c r="B264" s="71" t="s">
        <v>173</v>
      </c>
      <c r="C264" s="71"/>
      <c r="D264" s="71"/>
      <c r="E264" s="71"/>
      <c r="F264" s="71"/>
      <c r="G264" s="73">
        <f t="shared" si="1"/>
        <v>5133</v>
      </c>
      <c r="H264" s="100">
        <f>SUM(H265:H266)</f>
        <v>0</v>
      </c>
      <c r="I264" s="100">
        <f>SUM(I265:I266)</f>
        <v>5133</v>
      </c>
      <c r="J264" s="54"/>
      <c r="K264" s="54"/>
      <c r="L264" s="54"/>
    </row>
    <row r="265" spans="1:12" s="241" customFormat="1" ht="26.25" customHeight="1">
      <c r="A265" s="325" t="s">
        <v>174</v>
      </c>
      <c r="B265" s="302" t="s">
        <v>175</v>
      </c>
      <c r="C265" s="206">
        <v>50302</v>
      </c>
      <c r="D265" s="206" t="s">
        <v>656</v>
      </c>
      <c r="E265" s="206">
        <v>31005</v>
      </c>
      <c r="F265" s="206" t="s">
        <v>656</v>
      </c>
      <c r="G265" s="78">
        <f t="shared" si="1"/>
        <v>128</v>
      </c>
      <c r="H265" s="245"/>
      <c r="I265" s="245">
        <v>128</v>
      </c>
      <c r="J265" s="246"/>
      <c r="K265" s="246"/>
      <c r="L265" s="246"/>
    </row>
    <row r="266" spans="1:12" ht="26.25" customHeight="1">
      <c r="A266" s="285"/>
      <c r="B266" s="287"/>
      <c r="C266" s="233">
        <v>50399</v>
      </c>
      <c r="D266" s="233" t="s">
        <v>261</v>
      </c>
      <c r="E266" s="233">
        <v>31099</v>
      </c>
      <c r="F266" s="233" t="s">
        <v>261</v>
      </c>
      <c r="G266" s="78">
        <f t="shared" si="1"/>
        <v>5005</v>
      </c>
      <c r="H266" s="91"/>
      <c r="I266" s="91">
        <v>5005</v>
      </c>
      <c r="J266" s="97"/>
      <c r="K266" s="97"/>
      <c r="L266" s="97"/>
    </row>
    <row r="267" spans="1:12" s="64" customFormat="1" ht="26.25" customHeight="1">
      <c r="A267" s="70" t="s">
        <v>176</v>
      </c>
      <c r="B267" s="71" t="s">
        <v>177</v>
      </c>
      <c r="C267" s="71"/>
      <c r="D267" s="71"/>
      <c r="E267" s="71"/>
      <c r="F267" s="71"/>
      <c r="G267" s="73">
        <f t="shared" si="1"/>
        <v>3746</v>
      </c>
      <c r="H267" s="100">
        <f>H268</f>
        <v>0</v>
      </c>
      <c r="I267" s="100">
        <f>I268+I270+I271+I269</f>
        <v>3746</v>
      </c>
      <c r="J267" s="54"/>
      <c r="K267" s="54"/>
      <c r="L267" s="54"/>
    </row>
    <row r="268" spans="1:12" ht="26.25" customHeight="1">
      <c r="A268" s="284">
        <v>2129901</v>
      </c>
      <c r="B268" s="286" t="s">
        <v>178</v>
      </c>
      <c r="C268" s="303">
        <v>50205</v>
      </c>
      <c r="D268" s="305" t="s">
        <v>302</v>
      </c>
      <c r="E268" s="85">
        <v>30226</v>
      </c>
      <c r="F268" s="85" t="s">
        <v>297</v>
      </c>
      <c r="G268" s="78">
        <f t="shared" si="1"/>
        <v>2400</v>
      </c>
      <c r="H268" s="91"/>
      <c r="I268" s="91">
        <v>2400</v>
      </c>
      <c r="J268" s="97"/>
      <c r="K268" s="97"/>
      <c r="L268" s="97"/>
    </row>
    <row r="269" spans="1:12" ht="26.25" customHeight="1">
      <c r="A269" s="297"/>
      <c r="B269" s="288"/>
      <c r="C269" s="304"/>
      <c r="D269" s="306"/>
      <c r="E269" s="85">
        <v>30203</v>
      </c>
      <c r="F269" s="85" t="s">
        <v>657</v>
      </c>
      <c r="G269" s="199">
        <f t="shared" si="1"/>
        <v>316</v>
      </c>
      <c r="H269" s="200"/>
      <c r="I269" s="200">
        <v>316</v>
      </c>
      <c r="J269" s="201"/>
      <c r="K269" s="201"/>
      <c r="L269" s="201"/>
    </row>
    <row r="270" spans="1:12" ht="26.25" customHeight="1">
      <c r="A270" s="297"/>
      <c r="B270" s="288"/>
      <c r="C270" s="90">
        <v>50299</v>
      </c>
      <c r="D270" s="90" t="s">
        <v>260</v>
      </c>
      <c r="E270" s="90">
        <v>30299</v>
      </c>
      <c r="F270" s="90" t="s">
        <v>260</v>
      </c>
      <c r="G270" s="78">
        <f t="shared" si="1"/>
        <v>330</v>
      </c>
      <c r="H270" s="91"/>
      <c r="I270" s="91">
        <v>330</v>
      </c>
      <c r="J270" s="97"/>
      <c r="K270" s="97"/>
      <c r="L270" s="97"/>
    </row>
    <row r="271" spans="1:12" ht="26.25" customHeight="1">
      <c r="A271" s="285"/>
      <c r="B271" s="287"/>
      <c r="C271" s="90">
        <v>50302</v>
      </c>
      <c r="D271" s="206" t="s">
        <v>656</v>
      </c>
      <c r="E271" s="206">
        <v>31005</v>
      </c>
      <c r="F271" s="206" t="s">
        <v>656</v>
      </c>
      <c r="G271" s="78">
        <f t="shared" si="1"/>
        <v>700</v>
      </c>
      <c r="H271" s="91"/>
      <c r="I271" s="91">
        <v>700</v>
      </c>
      <c r="J271" s="97"/>
      <c r="K271" s="97"/>
      <c r="L271" s="97"/>
    </row>
    <row r="272" spans="1:12" s="64" customFormat="1" ht="26.25" customHeight="1">
      <c r="A272" s="70" t="s">
        <v>179</v>
      </c>
      <c r="B272" s="71" t="s">
        <v>180</v>
      </c>
      <c r="C272" s="71"/>
      <c r="D272" s="71"/>
      <c r="E272" s="71"/>
      <c r="F272" s="71"/>
      <c r="G272" s="73">
        <f t="shared" si="1"/>
        <v>9485.659599999999</v>
      </c>
      <c r="H272" s="73">
        <f>H273+H289+H291+H303+H301</f>
        <v>1111.1596</v>
      </c>
      <c r="I272" s="73">
        <f>I273+I289+I291+I303+I301</f>
        <v>8374.5</v>
      </c>
      <c r="J272" s="54"/>
      <c r="K272" s="54"/>
      <c r="L272" s="54"/>
    </row>
    <row r="273" spans="1:12" s="64" customFormat="1" ht="26.25" customHeight="1">
      <c r="A273" s="70" t="s">
        <v>181</v>
      </c>
      <c r="B273" s="71" t="s">
        <v>182</v>
      </c>
      <c r="C273" s="71"/>
      <c r="D273" s="71"/>
      <c r="E273" s="71"/>
      <c r="F273" s="71"/>
      <c r="G273" s="73">
        <f t="shared" si="1"/>
        <v>2480.154</v>
      </c>
      <c r="H273" s="100">
        <f>SUM(H274:H288)</f>
        <v>914.654</v>
      </c>
      <c r="I273" s="100">
        <f>SUM(I274:I288)</f>
        <v>1565.5</v>
      </c>
      <c r="J273" s="54"/>
      <c r="K273" s="54"/>
      <c r="L273" s="54"/>
    </row>
    <row r="274" spans="1:12" ht="26.25" customHeight="1">
      <c r="A274" s="284" t="s">
        <v>183</v>
      </c>
      <c r="B274" s="286" t="s">
        <v>51</v>
      </c>
      <c r="C274" s="292" t="s">
        <v>286</v>
      </c>
      <c r="D274" s="292" t="s">
        <v>287</v>
      </c>
      <c r="E274" s="102" t="s">
        <v>215</v>
      </c>
      <c r="F274" s="101" t="s">
        <v>216</v>
      </c>
      <c r="G274" s="78">
        <f t="shared" si="1"/>
        <v>173.62799999999999</v>
      </c>
      <c r="H274" s="91">
        <v>173.62799999999999</v>
      </c>
      <c r="I274" s="91"/>
      <c r="J274" s="97"/>
      <c r="K274" s="97"/>
      <c r="L274" s="97"/>
    </row>
    <row r="275" spans="1:12" ht="26.25" customHeight="1">
      <c r="A275" s="297"/>
      <c r="B275" s="288"/>
      <c r="C275" s="292"/>
      <c r="D275" s="292"/>
      <c r="E275" s="102" t="s">
        <v>217</v>
      </c>
      <c r="F275" s="101" t="s">
        <v>218</v>
      </c>
      <c r="G275" s="78">
        <f t="shared" si="1"/>
        <v>133.7312</v>
      </c>
      <c r="H275" s="91">
        <v>133.7312</v>
      </c>
      <c r="I275" s="91"/>
      <c r="J275" s="97"/>
      <c r="K275" s="97"/>
      <c r="L275" s="97"/>
    </row>
    <row r="276" spans="1:12" ht="26.25" customHeight="1">
      <c r="A276" s="297"/>
      <c r="B276" s="288"/>
      <c r="C276" s="292"/>
      <c r="D276" s="292"/>
      <c r="E276" s="102" t="s">
        <v>219</v>
      </c>
      <c r="F276" s="101" t="s">
        <v>220</v>
      </c>
      <c r="G276" s="78">
        <f t="shared" si="1"/>
        <v>93.15</v>
      </c>
      <c r="H276" s="91">
        <v>93.15</v>
      </c>
      <c r="I276" s="91"/>
      <c r="J276" s="97"/>
      <c r="K276" s="97"/>
      <c r="L276" s="97"/>
    </row>
    <row r="277" spans="1:12" ht="26.25" customHeight="1">
      <c r="A277" s="297"/>
      <c r="B277" s="288"/>
      <c r="C277" s="292"/>
      <c r="D277" s="292"/>
      <c r="E277" s="102" t="s">
        <v>262</v>
      </c>
      <c r="F277" s="101" t="s">
        <v>263</v>
      </c>
      <c r="G277" s="78">
        <f t="shared" si="1"/>
        <v>410.31599999999997</v>
      </c>
      <c r="H277" s="91">
        <v>410.31599999999997</v>
      </c>
      <c r="I277" s="91"/>
      <c r="J277" s="97"/>
      <c r="K277" s="97"/>
      <c r="L277" s="97"/>
    </row>
    <row r="278" spans="1:12" ht="26.25" customHeight="1">
      <c r="A278" s="297"/>
      <c r="B278" s="288"/>
      <c r="C278" s="292"/>
      <c r="D278" s="292"/>
      <c r="E278" s="102" t="s">
        <v>222</v>
      </c>
      <c r="F278" s="101" t="s">
        <v>223</v>
      </c>
      <c r="G278" s="78">
        <f t="shared" si="1"/>
        <v>13.266</v>
      </c>
      <c r="H278" s="91">
        <v>13.266</v>
      </c>
      <c r="I278" s="91"/>
      <c r="J278" s="97"/>
      <c r="K278" s="97"/>
      <c r="L278" s="97"/>
    </row>
    <row r="279" spans="1:12" ht="26.25" customHeight="1">
      <c r="A279" s="297"/>
      <c r="B279" s="288"/>
      <c r="C279" s="292"/>
      <c r="D279" s="292"/>
      <c r="E279" s="102" t="s">
        <v>225</v>
      </c>
      <c r="F279" s="101" t="s">
        <v>224</v>
      </c>
      <c r="G279" s="78">
        <f t="shared" si="1"/>
        <v>90.544799999999995</v>
      </c>
      <c r="H279" s="91">
        <v>90.544799999999995</v>
      </c>
      <c r="I279" s="91"/>
      <c r="J279" s="97"/>
      <c r="K279" s="97"/>
      <c r="L279" s="97"/>
    </row>
    <row r="280" spans="1:12" ht="26.25" customHeight="1">
      <c r="A280" s="297"/>
      <c r="B280" s="288"/>
      <c r="C280" s="207">
        <v>50999</v>
      </c>
      <c r="D280" s="247" t="s">
        <v>258</v>
      </c>
      <c r="E280" s="101" t="s">
        <v>259</v>
      </c>
      <c r="F280" s="101" t="s">
        <v>258</v>
      </c>
      <c r="G280" s="78">
        <f t="shared" si="1"/>
        <v>1.7999999999999999E-2</v>
      </c>
      <c r="H280" s="91">
        <v>1.7999999999999999E-2</v>
      </c>
      <c r="I280" s="91"/>
      <c r="J280" s="97"/>
      <c r="K280" s="97"/>
      <c r="L280" s="97"/>
    </row>
    <row r="281" spans="1:12" ht="26.25" customHeight="1">
      <c r="A281" s="84" t="s">
        <v>184</v>
      </c>
      <c r="B281" s="19" t="s">
        <v>185</v>
      </c>
      <c r="C281" s="233">
        <v>50903</v>
      </c>
      <c r="D281" s="90" t="s">
        <v>658</v>
      </c>
      <c r="E281" s="90">
        <v>30310</v>
      </c>
      <c r="F281" s="90" t="s">
        <v>658</v>
      </c>
      <c r="G281" s="78">
        <f t="shared" si="1"/>
        <v>51</v>
      </c>
      <c r="H281" s="91"/>
      <c r="I281" s="91">
        <v>51</v>
      </c>
      <c r="J281" s="97"/>
      <c r="K281" s="97"/>
      <c r="L281" s="97"/>
    </row>
    <row r="282" spans="1:12" ht="26.25" customHeight="1">
      <c r="A282" s="284" t="s">
        <v>186</v>
      </c>
      <c r="B282" s="286" t="s">
        <v>187</v>
      </c>
      <c r="C282" s="90">
        <v>50204</v>
      </c>
      <c r="D282" s="90" t="s">
        <v>659</v>
      </c>
      <c r="E282" s="90">
        <v>30218</v>
      </c>
      <c r="F282" s="90" t="s">
        <v>660</v>
      </c>
      <c r="G282" s="78">
        <f t="shared" si="1"/>
        <v>18</v>
      </c>
      <c r="H282" s="91"/>
      <c r="I282" s="91">
        <v>18</v>
      </c>
      <c r="J282" s="97"/>
      <c r="K282" s="97"/>
      <c r="L282" s="97"/>
    </row>
    <row r="283" spans="1:12" ht="26.25" customHeight="1">
      <c r="A283" s="285"/>
      <c r="B283" s="287"/>
      <c r="C283" s="90">
        <v>50901</v>
      </c>
      <c r="D283" s="90" t="s">
        <v>255</v>
      </c>
      <c r="E283" s="90">
        <v>30305</v>
      </c>
      <c r="F283" s="90" t="s">
        <v>257</v>
      </c>
      <c r="G283" s="78">
        <f t="shared" si="1"/>
        <v>11</v>
      </c>
      <c r="H283" s="91"/>
      <c r="I283" s="91">
        <v>11</v>
      </c>
      <c r="J283" s="97"/>
      <c r="K283" s="97"/>
      <c r="L283" s="97"/>
    </row>
    <row r="284" spans="1:12" ht="26.25" customHeight="1">
      <c r="A284" s="284" t="s">
        <v>188</v>
      </c>
      <c r="B284" s="286" t="s">
        <v>189</v>
      </c>
      <c r="C284" s="90">
        <v>50205</v>
      </c>
      <c r="D284" s="90" t="s">
        <v>640</v>
      </c>
      <c r="E284" s="90">
        <v>30226</v>
      </c>
      <c r="F284" s="90" t="s">
        <v>661</v>
      </c>
      <c r="G284" s="78">
        <f t="shared" si="1"/>
        <v>70</v>
      </c>
      <c r="H284" s="91"/>
      <c r="I284" s="91">
        <v>70</v>
      </c>
      <c r="J284" s="97"/>
      <c r="K284" s="97"/>
      <c r="L284" s="97"/>
    </row>
    <row r="285" spans="1:12" ht="26.25" customHeight="1">
      <c r="A285" s="285"/>
      <c r="B285" s="287"/>
      <c r="C285" s="90">
        <v>50399</v>
      </c>
      <c r="D285" s="90" t="s">
        <v>261</v>
      </c>
      <c r="E285" s="90">
        <v>31099</v>
      </c>
      <c r="F285" s="90" t="s">
        <v>261</v>
      </c>
      <c r="G285" s="78">
        <f t="shared" si="1"/>
        <v>1194.5</v>
      </c>
      <c r="H285" s="91"/>
      <c r="I285" s="91">
        <v>1194.5</v>
      </c>
      <c r="J285" s="97"/>
      <c r="K285" s="97"/>
      <c r="L285" s="97"/>
    </row>
    <row r="286" spans="1:12" ht="26.25" customHeight="1">
      <c r="A286" s="284" t="s">
        <v>190</v>
      </c>
      <c r="B286" s="286" t="s">
        <v>191</v>
      </c>
      <c r="C286" s="90">
        <v>50299</v>
      </c>
      <c r="D286" s="90" t="s">
        <v>260</v>
      </c>
      <c r="E286" s="90">
        <v>30299</v>
      </c>
      <c r="F286" s="90" t="s">
        <v>260</v>
      </c>
      <c r="G286" s="78">
        <f t="shared" si="1"/>
        <v>14</v>
      </c>
      <c r="H286" s="91"/>
      <c r="I286" s="91">
        <v>14</v>
      </c>
      <c r="J286" s="97"/>
      <c r="K286" s="97"/>
      <c r="L286" s="97"/>
    </row>
    <row r="287" spans="1:12" ht="26.25" customHeight="1">
      <c r="A287" s="297"/>
      <c r="B287" s="288"/>
      <c r="C287" s="90">
        <v>50399</v>
      </c>
      <c r="D287" s="90" t="s">
        <v>261</v>
      </c>
      <c r="E287" s="90">
        <v>31099</v>
      </c>
      <c r="F287" s="90" t="s">
        <v>261</v>
      </c>
      <c r="G287" s="78">
        <f t="shared" si="1"/>
        <v>120</v>
      </c>
      <c r="H287" s="91"/>
      <c r="I287" s="91">
        <v>120</v>
      </c>
      <c r="J287" s="97"/>
      <c r="K287" s="97"/>
      <c r="L287" s="97"/>
    </row>
    <row r="288" spans="1:12" ht="26.25" customHeight="1">
      <c r="A288" s="285"/>
      <c r="B288" s="287"/>
      <c r="C288" s="90">
        <v>50901</v>
      </c>
      <c r="D288" s="90" t="s">
        <v>255</v>
      </c>
      <c r="E288" s="90">
        <v>30305</v>
      </c>
      <c r="F288" s="90" t="s">
        <v>257</v>
      </c>
      <c r="G288" s="78">
        <f t="shared" si="1"/>
        <v>87</v>
      </c>
      <c r="H288" s="200"/>
      <c r="I288" s="200">
        <v>87</v>
      </c>
      <c r="J288" s="201"/>
      <c r="K288" s="201"/>
      <c r="L288" s="201"/>
    </row>
    <row r="289" spans="1:12" s="64" customFormat="1" ht="26.25" customHeight="1">
      <c r="A289" s="70" t="s">
        <v>192</v>
      </c>
      <c r="B289" s="71" t="s">
        <v>193</v>
      </c>
      <c r="C289" s="71"/>
      <c r="D289" s="71"/>
      <c r="E289" s="71"/>
      <c r="F289" s="71"/>
      <c r="G289" s="73">
        <f t="shared" si="1"/>
        <v>5524</v>
      </c>
      <c r="H289" s="100">
        <f>H290</f>
        <v>0</v>
      </c>
      <c r="I289" s="100">
        <f>I290</f>
        <v>5524</v>
      </c>
      <c r="J289" s="54"/>
      <c r="K289" s="54"/>
      <c r="L289" s="54"/>
    </row>
    <row r="290" spans="1:12" ht="26.25" customHeight="1">
      <c r="A290" s="84" t="s">
        <v>194</v>
      </c>
      <c r="B290" s="19" t="s">
        <v>195</v>
      </c>
      <c r="C290" s="90">
        <v>50399</v>
      </c>
      <c r="D290" s="90" t="s">
        <v>261</v>
      </c>
      <c r="E290" s="90">
        <v>31099</v>
      </c>
      <c r="F290" s="90" t="s">
        <v>261</v>
      </c>
      <c r="G290" s="78">
        <f t="shared" si="1"/>
        <v>5524</v>
      </c>
      <c r="H290" s="91"/>
      <c r="I290" s="91">
        <v>5524</v>
      </c>
      <c r="J290" s="97"/>
      <c r="K290" s="97"/>
      <c r="L290" s="97"/>
    </row>
    <row r="291" spans="1:12" s="64" customFormat="1" ht="26.25" customHeight="1">
      <c r="A291" s="70" t="s">
        <v>196</v>
      </c>
      <c r="B291" s="71" t="s">
        <v>197</v>
      </c>
      <c r="C291" s="71"/>
      <c r="D291" s="71"/>
      <c r="E291" s="71"/>
      <c r="F291" s="71"/>
      <c r="G291" s="73">
        <f t="shared" si="1"/>
        <v>358.50559999999996</v>
      </c>
      <c r="H291" s="100">
        <f>SUM(H292:H300)</f>
        <v>196.50559999999999</v>
      </c>
      <c r="I291" s="100">
        <f>SUM(I292:I300)</f>
        <v>162</v>
      </c>
      <c r="J291" s="54"/>
      <c r="K291" s="54"/>
      <c r="L291" s="54"/>
    </row>
    <row r="292" spans="1:12" ht="26.25" customHeight="1">
      <c r="A292" s="284" t="s">
        <v>198</v>
      </c>
      <c r="B292" s="286" t="s">
        <v>199</v>
      </c>
      <c r="C292" s="286">
        <v>50501</v>
      </c>
      <c r="D292" s="298" t="s">
        <v>287</v>
      </c>
      <c r="E292" s="101" t="s">
        <v>215</v>
      </c>
      <c r="F292" s="101" t="s">
        <v>216</v>
      </c>
      <c r="G292" s="78">
        <f t="shared" si="1"/>
        <v>36.056399999999996</v>
      </c>
      <c r="H292" s="91">
        <v>36.056399999999996</v>
      </c>
      <c r="I292" s="91"/>
      <c r="J292" s="97"/>
      <c r="K292" s="97"/>
      <c r="L292" s="97"/>
    </row>
    <row r="293" spans="1:12" ht="26.25" customHeight="1">
      <c r="A293" s="297"/>
      <c r="B293" s="288"/>
      <c r="C293" s="288"/>
      <c r="D293" s="299"/>
      <c r="E293" s="101" t="s">
        <v>217</v>
      </c>
      <c r="F293" s="101" t="s">
        <v>218</v>
      </c>
      <c r="G293" s="78">
        <f t="shared" si="1"/>
        <v>28.2684</v>
      </c>
      <c r="H293" s="91">
        <v>28.2684</v>
      </c>
      <c r="I293" s="91"/>
      <c r="J293" s="97"/>
      <c r="K293" s="97"/>
      <c r="L293" s="97"/>
    </row>
    <row r="294" spans="1:12" ht="26.25" customHeight="1">
      <c r="A294" s="297"/>
      <c r="B294" s="288"/>
      <c r="C294" s="288"/>
      <c r="D294" s="299"/>
      <c r="E294" s="101" t="s">
        <v>219</v>
      </c>
      <c r="F294" s="101" t="s">
        <v>220</v>
      </c>
      <c r="G294" s="78">
        <f t="shared" si="1"/>
        <v>21</v>
      </c>
      <c r="H294" s="91">
        <v>21</v>
      </c>
      <c r="I294" s="91"/>
      <c r="J294" s="97"/>
      <c r="K294" s="97"/>
      <c r="L294" s="97"/>
    </row>
    <row r="295" spans="1:12" ht="26.25" customHeight="1">
      <c r="A295" s="297"/>
      <c r="B295" s="288"/>
      <c r="C295" s="288"/>
      <c r="D295" s="299"/>
      <c r="E295" s="101" t="s">
        <v>262</v>
      </c>
      <c r="F295" s="101" t="s">
        <v>263</v>
      </c>
      <c r="G295" s="78">
        <f t="shared" si="1"/>
        <v>89.623999999999995</v>
      </c>
      <c r="H295" s="91">
        <v>89.623999999999995</v>
      </c>
      <c r="I295" s="91"/>
      <c r="J295" s="97"/>
      <c r="K295" s="97"/>
      <c r="L295" s="97"/>
    </row>
    <row r="296" spans="1:12" ht="26.25" customHeight="1">
      <c r="A296" s="297"/>
      <c r="B296" s="288"/>
      <c r="C296" s="288"/>
      <c r="D296" s="299"/>
      <c r="E296" s="101" t="s">
        <v>222</v>
      </c>
      <c r="F296" s="101" t="s">
        <v>223</v>
      </c>
      <c r="G296" s="78">
        <f t="shared" si="1"/>
        <v>2.6076000000000001</v>
      </c>
      <c r="H296" s="91">
        <v>2.6076000000000001</v>
      </c>
      <c r="I296" s="91"/>
      <c r="J296" s="97"/>
      <c r="K296" s="97"/>
      <c r="L296" s="97"/>
    </row>
    <row r="297" spans="1:12" ht="26.25" customHeight="1">
      <c r="A297" s="297"/>
      <c r="B297" s="288"/>
      <c r="C297" s="288"/>
      <c r="D297" s="299"/>
      <c r="E297" s="106" t="s">
        <v>225</v>
      </c>
      <c r="F297" s="106" t="s">
        <v>224</v>
      </c>
      <c r="G297" s="202">
        <f t="shared" si="1"/>
        <v>18.943200000000001</v>
      </c>
      <c r="H297" s="203">
        <v>18.943200000000001</v>
      </c>
      <c r="I297" s="91"/>
      <c r="J297" s="97"/>
      <c r="K297" s="97"/>
      <c r="L297" s="97"/>
    </row>
    <row r="298" spans="1:12" ht="26.25" customHeight="1">
      <c r="A298" s="285"/>
      <c r="B298" s="287"/>
      <c r="C298" s="206">
        <v>50999</v>
      </c>
      <c r="D298" s="207" t="s">
        <v>595</v>
      </c>
      <c r="E298" s="207">
        <v>30399</v>
      </c>
      <c r="F298" s="207" t="s">
        <v>595</v>
      </c>
      <c r="G298" s="199">
        <f t="shared" si="1"/>
        <v>6.0000000000000001E-3</v>
      </c>
      <c r="H298" s="200">
        <v>6.0000000000000001E-3</v>
      </c>
      <c r="I298" s="200"/>
      <c r="J298" s="201"/>
      <c r="K298" s="201"/>
      <c r="L298" s="201"/>
    </row>
    <row r="299" spans="1:12" ht="26.25" customHeight="1">
      <c r="A299" s="284" t="s">
        <v>200</v>
      </c>
      <c r="B299" s="286" t="s">
        <v>201</v>
      </c>
      <c r="C299" s="90">
        <v>50205</v>
      </c>
      <c r="D299" s="90" t="s">
        <v>255</v>
      </c>
      <c r="E299" s="90">
        <v>30226</v>
      </c>
      <c r="F299" s="90" t="s">
        <v>661</v>
      </c>
      <c r="G299" s="204">
        <f t="shared" si="1"/>
        <v>92</v>
      </c>
      <c r="H299" s="205"/>
      <c r="I299" s="91">
        <v>92</v>
      </c>
      <c r="J299" s="97"/>
      <c r="K299" s="97"/>
      <c r="L299" s="97"/>
    </row>
    <row r="300" spans="1:12" ht="26.25" customHeight="1">
      <c r="A300" s="285"/>
      <c r="B300" s="287"/>
      <c r="C300" s="231">
        <v>50901</v>
      </c>
      <c r="D300" s="231" t="s">
        <v>255</v>
      </c>
      <c r="E300" s="231">
        <v>30305</v>
      </c>
      <c r="F300" s="231" t="s">
        <v>257</v>
      </c>
      <c r="G300" s="78">
        <f t="shared" si="1"/>
        <v>70</v>
      </c>
      <c r="H300" s="91"/>
      <c r="I300" s="91">
        <v>70</v>
      </c>
      <c r="J300" s="97"/>
      <c r="K300" s="97"/>
      <c r="L300" s="97"/>
    </row>
    <row r="301" spans="1:12" s="64" customFormat="1" ht="26.25" customHeight="1">
      <c r="A301" s="197">
        <v>21305</v>
      </c>
      <c r="B301" s="72" t="s">
        <v>662</v>
      </c>
      <c r="C301" s="232"/>
      <c r="D301" s="232"/>
      <c r="E301" s="232"/>
      <c r="F301" s="232"/>
      <c r="G301" s="73">
        <f t="shared" si="1"/>
        <v>70</v>
      </c>
      <c r="H301" s="230">
        <f>H302</f>
        <v>0</v>
      </c>
      <c r="I301" s="230">
        <f>I302</f>
        <v>70</v>
      </c>
      <c r="J301" s="227"/>
      <c r="K301" s="227"/>
      <c r="L301" s="227"/>
    </row>
    <row r="302" spans="1:12" ht="26.25" customHeight="1">
      <c r="A302" s="217">
        <v>2130599</v>
      </c>
      <c r="B302" s="219" t="s">
        <v>663</v>
      </c>
      <c r="C302" s="90">
        <v>50399</v>
      </c>
      <c r="D302" s="90" t="s">
        <v>261</v>
      </c>
      <c r="E302" s="90">
        <v>31099</v>
      </c>
      <c r="F302" s="90" t="s">
        <v>261</v>
      </c>
      <c r="G302" s="78">
        <f t="shared" si="1"/>
        <v>70</v>
      </c>
      <c r="H302" s="200"/>
      <c r="I302" s="200">
        <v>70</v>
      </c>
      <c r="J302" s="201"/>
      <c r="K302" s="201"/>
      <c r="L302" s="201"/>
    </row>
    <row r="303" spans="1:12" s="64" customFormat="1" ht="26.25" customHeight="1">
      <c r="A303" s="70" t="s">
        <v>202</v>
      </c>
      <c r="B303" s="71" t="s">
        <v>203</v>
      </c>
      <c r="C303" s="71"/>
      <c r="D303" s="71"/>
      <c r="E303" s="71"/>
      <c r="F303" s="71"/>
      <c r="G303" s="73">
        <f t="shared" si="1"/>
        <v>1053</v>
      </c>
      <c r="H303" s="100">
        <f>H304</f>
        <v>0</v>
      </c>
      <c r="I303" s="100">
        <f>I304+I305</f>
        <v>1053</v>
      </c>
      <c r="J303" s="54"/>
      <c r="K303" s="54"/>
      <c r="L303" s="54"/>
    </row>
    <row r="304" spans="1:12" ht="26.25" customHeight="1">
      <c r="A304" s="284" t="s">
        <v>204</v>
      </c>
      <c r="B304" s="286" t="s">
        <v>205</v>
      </c>
      <c r="C304" s="90">
        <v>50901</v>
      </c>
      <c r="D304" s="90" t="s">
        <v>255</v>
      </c>
      <c r="E304" s="90">
        <v>30305</v>
      </c>
      <c r="F304" s="90" t="s">
        <v>257</v>
      </c>
      <c r="G304" s="78">
        <f t="shared" si="1"/>
        <v>1000</v>
      </c>
      <c r="H304" s="91"/>
      <c r="I304" s="91">
        <v>1000</v>
      </c>
      <c r="J304" s="97"/>
      <c r="K304" s="97"/>
      <c r="L304" s="97"/>
    </row>
    <row r="305" spans="1:12" ht="26.25" customHeight="1">
      <c r="A305" s="285"/>
      <c r="B305" s="287"/>
      <c r="C305" s="231">
        <v>50299</v>
      </c>
      <c r="D305" s="231" t="s">
        <v>260</v>
      </c>
      <c r="E305" s="231">
        <v>30299</v>
      </c>
      <c r="F305" s="231" t="s">
        <v>260</v>
      </c>
      <c r="G305" s="78">
        <f t="shared" si="1"/>
        <v>53</v>
      </c>
      <c r="H305" s="91"/>
      <c r="I305" s="91">
        <v>53</v>
      </c>
      <c r="J305" s="97"/>
      <c r="K305" s="97"/>
      <c r="L305" s="97"/>
    </row>
    <row r="306" spans="1:12" ht="26.25" customHeight="1">
      <c r="A306" s="112">
        <v>224</v>
      </c>
      <c r="B306" s="113" t="s">
        <v>572</v>
      </c>
      <c r="C306" s="233"/>
      <c r="D306" s="233"/>
      <c r="E306" s="233"/>
      <c r="F306" s="233"/>
      <c r="G306" s="73">
        <f t="shared" si="1"/>
        <v>100</v>
      </c>
      <c r="H306" s="230">
        <f>H307</f>
        <v>0</v>
      </c>
      <c r="I306" s="230">
        <f>I307</f>
        <v>100</v>
      </c>
      <c r="J306" s="201"/>
      <c r="K306" s="201"/>
      <c r="L306" s="201"/>
    </row>
    <row r="307" spans="1:12" ht="26.25" customHeight="1">
      <c r="A307" s="112">
        <v>22402</v>
      </c>
      <c r="B307" s="113" t="s">
        <v>573</v>
      </c>
      <c r="C307" s="233"/>
      <c r="D307" s="233"/>
      <c r="E307" s="233"/>
      <c r="F307" s="233"/>
      <c r="G307" s="73">
        <f t="shared" si="1"/>
        <v>100</v>
      </c>
      <c r="H307" s="230">
        <f>H308</f>
        <v>0</v>
      </c>
      <c r="I307" s="230">
        <f>I308</f>
        <v>100</v>
      </c>
      <c r="J307" s="201"/>
      <c r="K307" s="201"/>
      <c r="L307" s="201"/>
    </row>
    <row r="308" spans="1:12" ht="26.25" customHeight="1">
      <c r="A308" s="15" t="s">
        <v>484</v>
      </c>
      <c r="B308" s="49" t="s">
        <v>604</v>
      </c>
      <c r="C308" s="231">
        <v>50299</v>
      </c>
      <c r="D308" s="231" t="s">
        <v>260</v>
      </c>
      <c r="E308" s="231">
        <v>30299</v>
      </c>
      <c r="F308" s="231" t="s">
        <v>260</v>
      </c>
      <c r="G308" s="78">
        <f t="shared" si="1"/>
        <v>100</v>
      </c>
      <c r="H308" s="200"/>
      <c r="I308" s="200">
        <v>100</v>
      </c>
      <c r="J308" s="201"/>
      <c r="K308" s="201"/>
      <c r="L308" s="201"/>
    </row>
    <row r="309" spans="1:12" ht="26.25" customHeight="1">
      <c r="A309" s="276" t="s">
        <v>206</v>
      </c>
      <c r="B309" s="276"/>
      <c r="C309" s="62"/>
      <c r="D309" s="62"/>
      <c r="E309" s="62"/>
      <c r="F309" s="62"/>
      <c r="G309" s="78">
        <f t="shared" si="1"/>
        <v>62186.184675999997</v>
      </c>
      <c r="H309" s="108">
        <f>H5+H56+H141+H151+H208+H257+H272+H53+H253+H306</f>
        <v>23782.269815</v>
      </c>
      <c r="I309" s="108">
        <f>I5+I56+I141+I151+I208+I257+I272+I53+I253+I306</f>
        <v>38403.914860999997</v>
      </c>
      <c r="J309" s="97"/>
      <c r="K309" s="97"/>
      <c r="L309" s="97"/>
    </row>
  </sheetData>
  <mergeCells count="136">
    <mergeCell ref="A286:A288"/>
    <mergeCell ref="A1:L1"/>
    <mergeCell ref="A3:B3"/>
    <mergeCell ref="C3:D3"/>
    <mergeCell ref="E3:F3"/>
    <mergeCell ref="A309:B309"/>
    <mergeCell ref="A7:A27"/>
    <mergeCell ref="A32:A37"/>
    <mergeCell ref="A42:A47"/>
    <mergeCell ref="A49:A50"/>
    <mergeCell ref="A58:A79"/>
    <mergeCell ref="A80:A102"/>
    <mergeCell ref="A103:A123"/>
    <mergeCell ref="A125:A133"/>
    <mergeCell ref="A154:A160"/>
    <mergeCell ref="A162:A170"/>
    <mergeCell ref="A174:A178"/>
    <mergeCell ref="A180:A181"/>
    <mergeCell ref="A182:A184"/>
    <mergeCell ref="A185:A186"/>
    <mergeCell ref="A210:A240"/>
    <mergeCell ref="A39:A40"/>
    <mergeCell ref="B39:B40"/>
    <mergeCell ref="A251:A252"/>
    <mergeCell ref="A268:A271"/>
    <mergeCell ref="A274:A280"/>
    <mergeCell ref="A282:A283"/>
    <mergeCell ref="A284:A285"/>
    <mergeCell ref="C85:C97"/>
    <mergeCell ref="B139:B140"/>
    <mergeCell ref="A139:A140"/>
    <mergeCell ref="A144:A148"/>
    <mergeCell ref="C125:C131"/>
    <mergeCell ref="C144:C148"/>
    <mergeCell ref="C154:C159"/>
    <mergeCell ref="C162:C167"/>
    <mergeCell ref="C175:C176"/>
    <mergeCell ref="C177:C178"/>
    <mergeCell ref="C180:C181"/>
    <mergeCell ref="A205:A207"/>
    <mergeCell ref="A245:A246"/>
    <mergeCell ref="A265:A266"/>
    <mergeCell ref="C99:C101"/>
    <mergeCell ref="C122:C123"/>
    <mergeCell ref="C135:C136"/>
    <mergeCell ref="B135:B137"/>
    <mergeCell ref="A135:A137"/>
    <mergeCell ref="B284:B285"/>
    <mergeCell ref="A299:A300"/>
    <mergeCell ref="A304:A305"/>
    <mergeCell ref="B7:B27"/>
    <mergeCell ref="B32:B37"/>
    <mergeCell ref="B42:B47"/>
    <mergeCell ref="B49:B50"/>
    <mergeCell ref="B58:B79"/>
    <mergeCell ref="B80:B102"/>
    <mergeCell ref="B103:B123"/>
    <mergeCell ref="B125:B133"/>
    <mergeCell ref="B144:B148"/>
    <mergeCell ref="B154:B160"/>
    <mergeCell ref="B162:B170"/>
    <mergeCell ref="B174:B178"/>
    <mergeCell ref="B180:B181"/>
    <mergeCell ref="B182:B184"/>
    <mergeCell ref="B185:B186"/>
    <mergeCell ref="B210:B240"/>
    <mergeCell ref="B249:B250"/>
    <mergeCell ref="B251:B252"/>
    <mergeCell ref="B261:B263"/>
    <mergeCell ref="A249:A250"/>
    <mergeCell ref="B304:B305"/>
    <mergeCell ref="A261:A263"/>
    <mergeCell ref="B299:B300"/>
    <mergeCell ref="B205:B207"/>
    <mergeCell ref="B245:B246"/>
    <mergeCell ref="B265:B266"/>
    <mergeCell ref="C268:C269"/>
    <mergeCell ref="D268:D269"/>
    <mergeCell ref="B286:B288"/>
    <mergeCell ref="C7:C9"/>
    <mergeCell ref="C12:C20"/>
    <mergeCell ref="C32:C36"/>
    <mergeCell ref="C42:C44"/>
    <mergeCell ref="C58:C62"/>
    <mergeCell ref="C63:C74"/>
    <mergeCell ref="C80:C84"/>
    <mergeCell ref="C103:C108"/>
    <mergeCell ref="C109:C120"/>
    <mergeCell ref="C77:C79"/>
    <mergeCell ref="D77:D79"/>
    <mergeCell ref="D99:D101"/>
    <mergeCell ref="D122:D123"/>
    <mergeCell ref="D135:D136"/>
    <mergeCell ref="D80:D84"/>
    <mergeCell ref="D103:D108"/>
    <mergeCell ref="D7:D9"/>
    <mergeCell ref="A292:A298"/>
    <mergeCell ref="B292:B298"/>
    <mergeCell ref="L3:L4"/>
    <mergeCell ref="D218:D235"/>
    <mergeCell ref="D249:D250"/>
    <mergeCell ref="D274:D279"/>
    <mergeCell ref="D292:D297"/>
    <mergeCell ref="G3:G4"/>
    <mergeCell ref="H3:H4"/>
    <mergeCell ref="I3:I4"/>
    <mergeCell ref="J3:J4"/>
    <mergeCell ref="K3:K4"/>
    <mergeCell ref="C183:C184"/>
    <mergeCell ref="C210:C217"/>
    <mergeCell ref="C218:C235"/>
    <mergeCell ref="C249:C250"/>
    <mergeCell ref="C274:C279"/>
    <mergeCell ref="C292:C297"/>
    <mergeCell ref="D180:D181"/>
    <mergeCell ref="D183:D184"/>
    <mergeCell ref="D210:D217"/>
    <mergeCell ref="B268:B271"/>
    <mergeCell ref="B274:B280"/>
    <mergeCell ref="B282:B283"/>
    <mergeCell ref="D12:D20"/>
    <mergeCell ref="D32:D36"/>
    <mergeCell ref="D42:D44"/>
    <mergeCell ref="D58:D62"/>
    <mergeCell ref="D63:D74"/>
    <mergeCell ref="A171:A172"/>
    <mergeCell ref="B171:B172"/>
    <mergeCell ref="B199:B201"/>
    <mergeCell ref="D144:D148"/>
    <mergeCell ref="D154:D159"/>
    <mergeCell ref="D162:D167"/>
    <mergeCell ref="D175:D176"/>
    <mergeCell ref="D177:D178"/>
    <mergeCell ref="D85:D97"/>
    <mergeCell ref="D109:D120"/>
    <mergeCell ref="D125:D131"/>
  </mergeCells>
  <phoneticPr fontId="30" type="noConversion"/>
  <pageMargins left="0.35416666666666702" right="0.27500000000000002" top="0.51180555555555596" bottom="0.74791666666666701" header="0.31458333333333299" footer="0.31458333333333299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13" sqref="E13"/>
    </sheetView>
  </sheetViews>
  <sheetFormatPr defaultColWidth="9" defaultRowHeight="13.5"/>
  <cols>
    <col min="1" max="1" width="20.5" customWidth="1"/>
    <col min="2" max="2" width="11.375" customWidth="1"/>
    <col min="3" max="3" width="19.125" customWidth="1"/>
    <col min="4" max="6" width="12.5" customWidth="1"/>
  </cols>
  <sheetData>
    <row r="1" spans="1:6" ht="33.75" customHeight="1">
      <c r="A1" s="326" t="s">
        <v>512</v>
      </c>
      <c r="B1" s="326"/>
      <c r="C1" s="326"/>
      <c r="D1" s="326"/>
      <c r="E1" s="326"/>
      <c r="F1" s="326"/>
    </row>
    <row r="2" spans="1:6" s="56" customFormat="1" ht="20.25" customHeight="1">
      <c r="F2" s="26" t="s">
        <v>0</v>
      </c>
    </row>
    <row r="3" spans="1:6" ht="26.25" customHeight="1">
      <c r="A3" s="269" t="s">
        <v>303</v>
      </c>
      <c r="B3" s="269"/>
      <c r="C3" s="269" t="s">
        <v>304</v>
      </c>
      <c r="D3" s="269"/>
      <c r="E3" s="269"/>
      <c r="F3" s="269"/>
    </row>
    <row r="4" spans="1:6" ht="26.25" customHeight="1">
      <c r="A4" s="58" t="s">
        <v>3</v>
      </c>
      <c r="B4" s="58" t="s">
        <v>4</v>
      </c>
      <c r="C4" s="58" t="s">
        <v>5</v>
      </c>
      <c r="D4" s="58" t="s">
        <v>23</v>
      </c>
      <c r="E4" s="58" t="s">
        <v>305</v>
      </c>
      <c r="F4" s="58" t="s">
        <v>306</v>
      </c>
    </row>
    <row r="5" spans="1:6" ht="26.25" customHeight="1">
      <c r="A5" s="59" t="s">
        <v>307</v>
      </c>
      <c r="B5" s="60">
        <f>SUM(B6:B8)</f>
        <v>57836.29</v>
      </c>
      <c r="C5" s="59" t="s">
        <v>308</v>
      </c>
      <c r="D5" s="60">
        <f>E5+F5</f>
        <v>57836.289999999994</v>
      </c>
      <c r="E5" s="60">
        <f>SUM(E6:E15)</f>
        <v>52703.289999999994</v>
      </c>
      <c r="F5" s="60">
        <f>SUM(F6:F13)</f>
        <v>5133</v>
      </c>
    </row>
    <row r="6" spans="1:6" ht="26.25" customHeight="1">
      <c r="A6" s="59" t="s">
        <v>309</v>
      </c>
      <c r="B6" s="118">
        <v>52703.29</v>
      </c>
      <c r="C6" s="59" t="s">
        <v>576</v>
      </c>
      <c r="D6" s="61">
        <f>E6+F6</f>
        <v>6918.53</v>
      </c>
      <c r="E6" s="61">
        <v>6918.53</v>
      </c>
      <c r="F6" s="61"/>
    </row>
    <row r="7" spans="1:6" ht="26.25" customHeight="1">
      <c r="A7" s="154"/>
      <c r="B7" s="155"/>
      <c r="C7" s="154" t="s">
        <v>577</v>
      </c>
      <c r="D7" s="61">
        <f>E7+F7</f>
        <v>99</v>
      </c>
      <c r="E7" s="155">
        <v>99</v>
      </c>
      <c r="F7" s="164"/>
    </row>
    <row r="8" spans="1:6" ht="26.25" customHeight="1">
      <c r="A8" s="59" t="s">
        <v>310</v>
      </c>
      <c r="B8" s="118">
        <v>5133</v>
      </c>
      <c r="C8" s="59" t="s">
        <v>578</v>
      </c>
      <c r="D8" s="61">
        <f t="shared" ref="D8:D15" si="0">E8+F8</f>
        <v>13647.33</v>
      </c>
      <c r="E8" s="118">
        <v>13647.33</v>
      </c>
      <c r="F8" s="61"/>
    </row>
    <row r="9" spans="1:6" ht="26.25" customHeight="1">
      <c r="A9" s="59"/>
      <c r="C9" s="138" t="s">
        <v>579</v>
      </c>
      <c r="D9" s="61">
        <f t="shared" si="0"/>
        <v>1062.28</v>
      </c>
      <c r="E9" s="128">
        <v>1062.28</v>
      </c>
      <c r="F9" s="61"/>
    </row>
    <row r="10" spans="1:6" ht="26.25" customHeight="1">
      <c r="A10" s="59"/>
      <c r="B10" s="61"/>
      <c r="C10" s="138" t="s">
        <v>580</v>
      </c>
      <c r="D10" s="61">
        <f t="shared" si="0"/>
        <v>4533.91</v>
      </c>
      <c r="E10" s="128">
        <v>4533.91</v>
      </c>
      <c r="F10" s="61"/>
    </row>
    <row r="11" spans="1:6" ht="26.25" customHeight="1">
      <c r="A11" s="59"/>
      <c r="B11" s="61"/>
      <c r="C11" s="49" t="s">
        <v>581</v>
      </c>
      <c r="D11" s="61">
        <f t="shared" si="0"/>
        <v>4878.58</v>
      </c>
      <c r="E11" s="128">
        <v>4878.58</v>
      </c>
      <c r="F11" s="61"/>
    </row>
    <row r="12" spans="1:6" ht="26.25" customHeight="1">
      <c r="A12" s="59"/>
      <c r="B12" s="61"/>
      <c r="C12" s="157" t="s">
        <v>582</v>
      </c>
      <c r="D12" s="61">
        <f t="shared" si="0"/>
        <v>350</v>
      </c>
      <c r="E12" s="158">
        <v>350</v>
      </c>
      <c r="F12" s="61"/>
    </row>
    <row r="13" spans="1:6" ht="26.25" customHeight="1">
      <c r="A13" s="59"/>
      <c r="B13" s="61"/>
      <c r="C13" s="59" t="s">
        <v>583</v>
      </c>
      <c r="D13" s="61">
        <f t="shared" si="0"/>
        <v>16761</v>
      </c>
      <c r="E13" s="118">
        <v>11628</v>
      </c>
      <c r="F13" s="61">
        <v>5133</v>
      </c>
    </row>
    <row r="14" spans="1:6" ht="26.25" customHeight="1">
      <c r="A14" s="59"/>
      <c r="B14" s="61"/>
      <c r="C14" s="59" t="s">
        <v>584</v>
      </c>
      <c r="D14" s="61">
        <f t="shared" si="0"/>
        <v>9485.66</v>
      </c>
      <c r="E14" s="118">
        <v>9485.66</v>
      </c>
      <c r="F14" s="61"/>
    </row>
    <row r="15" spans="1:6" ht="26.25" customHeight="1">
      <c r="A15" s="59"/>
      <c r="B15" s="61"/>
      <c r="C15" s="59" t="s">
        <v>585</v>
      </c>
      <c r="D15" s="61">
        <f t="shared" si="0"/>
        <v>100</v>
      </c>
      <c r="E15" s="140">
        <v>100</v>
      </c>
      <c r="F15" s="61"/>
    </row>
    <row r="16" spans="1:6" ht="26.25" customHeight="1">
      <c r="A16" s="59"/>
      <c r="B16" s="60"/>
      <c r="C16" s="59"/>
      <c r="D16" s="61"/>
      <c r="E16" s="61"/>
      <c r="F16" s="61"/>
    </row>
    <row r="17" spans="1:6" ht="26.25" customHeight="1">
      <c r="A17" s="59"/>
      <c r="B17" s="60"/>
      <c r="C17" s="59"/>
      <c r="D17" s="61"/>
      <c r="E17" s="61"/>
      <c r="F17" s="61"/>
    </row>
    <row r="18" spans="1:6" ht="26.25" customHeight="1">
      <c r="A18" s="59" t="s">
        <v>311</v>
      </c>
      <c r="B18" s="60"/>
      <c r="C18" s="59" t="s">
        <v>312</v>
      </c>
      <c r="D18" s="61"/>
      <c r="E18" s="61"/>
      <c r="F18" s="61"/>
    </row>
    <row r="19" spans="1:6" ht="26.25" customHeight="1">
      <c r="A19" s="59" t="s">
        <v>309</v>
      </c>
      <c r="B19" s="60"/>
      <c r="C19" s="59"/>
      <c r="D19" s="61"/>
      <c r="E19" s="61"/>
      <c r="F19" s="61"/>
    </row>
    <row r="20" spans="1:6" ht="26.25" customHeight="1">
      <c r="A20" s="59" t="s">
        <v>310</v>
      </c>
      <c r="B20" s="60"/>
      <c r="C20" s="59"/>
      <c r="D20" s="61"/>
      <c r="E20" s="61"/>
      <c r="F20" s="61"/>
    </row>
    <row r="21" spans="1:6" ht="26.25" customHeight="1">
      <c r="A21" s="59"/>
      <c r="B21" s="60"/>
      <c r="C21" s="59"/>
      <c r="D21" s="61"/>
      <c r="E21" s="61"/>
      <c r="F21" s="61"/>
    </row>
    <row r="22" spans="1:6" ht="26.25" customHeight="1">
      <c r="A22" s="59"/>
      <c r="B22" s="60"/>
      <c r="C22" s="59"/>
      <c r="D22" s="61"/>
      <c r="E22" s="61"/>
      <c r="F22" s="61"/>
    </row>
    <row r="23" spans="1:6" ht="26.25" customHeight="1">
      <c r="A23" s="62" t="s">
        <v>20</v>
      </c>
      <c r="B23" s="63">
        <f>B5+B18</f>
        <v>57836.29</v>
      </c>
      <c r="C23" s="62" t="s">
        <v>21</v>
      </c>
      <c r="D23" s="63">
        <f>D5+D18</f>
        <v>57836.289999999994</v>
      </c>
      <c r="E23" s="63">
        <f>E5+E18</f>
        <v>52703.289999999994</v>
      </c>
      <c r="F23" s="63">
        <f>F5+F18</f>
        <v>5133</v>
      </c>
    </row>
  </sheetData>
  <mergeCells count="3">
    <mergeCell ref="A1:F1"/>
    <mergeCell ref="A3:B3"/>
    <mergeCell ref="C3:F3"/>
  </mergeCells>
  <phoneticPr fontId="30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pane xSplit="1" ySplit="4" topLeftCell="B161" activePane="bottomRight" state="frozen"/>
      <selection pane="topRight"/>
      <selection pane="bottomLeft"/>
      <selection pane="bottomRight" activeCell="E37" sqref="E37"/>
    </sheetView>
  </sheetViews>
  <sheetFormatPr defaultColWidth="10.75" defaultRowHeight="12"/>
  <cols>
    <col min="1" max="1" width="7.75" style="45" customWidth="1"/>
    <col min="2" max="2" width="24.25" style="45" customWidth="1"/>
    <col min="3" max="3" width="13.375" style="45" customWidth="1"/>
    <col min="4" max="4" width="12.125" style="45" customWidth="1"/>
    <col min="5" max="5" width="12.5" style="45" customWidth="1"/>
    <col min="6" max="6" width="12" style="45" customWidth="1"/>
    <col min="7" max="7" width="13" style="45" customWidth="1"/>
    <col min="8" max="16384" width="10.75" style="45"/>
  </cols>
  <sheetData>
    <row r="1" spans="1:8" ht="53.25" customHeight="1">
      <c r="A1" s="328" t="s">
        <v>513</v>
      </c>
      <c r="B1" s="328"/>
      <c r="C1" s="328"/>
      <c r="D1" s="328"/>
      <c r="E1" s="328"/>
      <c r="F1" s="328"/>
      <c r="G1" s="328"/>
      <c r="H1" s="328"/>
    </row>
    <row r="2" spans="1:8" ht="13.5">
      <c r="F2" s="46"/>
      <c r="H2" s="47" t="s">
        <v>0</v>
      </c>
    </row>
    <row r="3" spans="1:8" ht="34.5" customHeight="1">
      <c r="A3" s="273" t="s">
        <v>22</v>
      </c>
      <c r="B3" s="273"/>
      <c r="C3" s="273" t="s">
        <v>514</v>
      </c>
      <c r="D3" s="273" t="s">
        <v>515</v>
      </c>
      <c r="E3" s="273"/>
      <c r="F3" s="273"/>
      <c r="G3" s="273" t="s">
        <v>590</v>
      </c>
      <c r="H3" s="273"/>
    </row>
    <row r="4" spans="1:8" ht="29.25" customHeight="1">
      <c r="A4" s="48" t="s">
        <v>33</v>
      </c>
      <c r="B4" s="48" t="s">
        <v>34</v>
      </c>
      <c r="C4" s="273"/>
      <c r="D4" s="48" t="s">
        <v>313</v>
      </c>
      <c r="E4" s="48" t="s">
        <v>209</v>
      </c>
      <c r="F4" s="48" t="s">
        <v>210</v>
      </c>
      <c r="G4" s="48" t="s">
        <v>314</v>
      </c>
      <c r="H4" s="48" t="s">
        <v>315</v>
      </c>
    </row>
    <row r="5" spans="1:8" s="194" customFormat="1" ht="24" customHeight="1">
      <c r="A5" s="112" t="s">
        <v>36</v>
      </c>
      <c r="B5" s="113" t="s">
        <v>316</v>
      </c>
      <c r="C5" s="192">
        <f>C6+C8+C11+C15+C17+C21+C23+C25+C19</f>
        <v>6474.8200000000006</v>
      </c>
      <c r="D5" s="192">
        <f>E5+F5</f>
        <v>6918.5268999999998</v>
      </c>
      <c r="E5" s="192">
        <f>E6+E8+E11+E15+E17+E21+E23+E25+E19</f>
        <v>2436.5268999999998</v>
      </c>
      <c r="F5" s="192">
        <f>F6+F8+F11+F15+F17+F21+F23+F25+F19</f>
        <v>4482</v>
      </c>
      <c r="G5" s="192">
        <f>D5-C5</f>
        <v>443.70689999999922</v>
      </c>
      <c r="H5" s="193">
        <f>G5/C5</f>
        <v>6.8528067189512473E-2</v>
      </c>
    </row>
    <row r="6" spans="1:8" s="194" customFormat="1" ht="19.5" customHeight="1">
      <c r="A6" s="112" t="s">
        <v>317</v>
      </c>
      <c r="B6" s="113" t="s">
        <v>318</v>
      </c>
      <c r="C6" s="195">
        <f>SUM(C7:C7)</f>
        <v>44.08</v>
      </c>
      <c r="D6" s="192">
        <f>E6+F6</f>
        <v>0</v>
      </c>
      <c r="E6" s="195">
        <f>SUM(E7:E7)</f>
        <v>0</v>
      </c>
      <c r="F6" s="195">
        <f>SUM(F7:F7)</f>
        <v>0</v>
      </c>
      <c r="G6" s="192">
        <f t="shared" ref="G6:G76" si="0">D6-C6</f>
        <v>-44.08</v>
      </c>
      <c r="H6" s="193">
        <f t="shared" ref="H6:H79" si="1">G6/C6</f>
        <v>-1</v>
      </c>
    </row>
    <row r="7" spans="1:8" ht="19.5" customHeight="1">
      <c r="A7" s="15" t="s">
        <v>319</v>
      </c>
      <c r="B7" s="49" t="s">
        <v>320</v>
      </c>
      <c r="C7" s="52">
        <v>44.08</v>
      </c>
      <c r="D7" s="50">
        <f>E7+F7</f>
        <v>0</v>
      </c>
      <c r="E7" s="52"/>
      <c r="F7" s="52"/>
      <c r="G7" s="50">
        <f t="shared" si="0"/>
        <v>-44.08</v>
      </c>
      <c r="H7" s="51">
        <f t="shared" si="1"/>
        <v>-1</v>
      </c>
    </row>
    <row r="8" spans="1:8" s="194" customFormat="1" ht="27">
      <c r="A8" s="112" t="s">
        <v>38</v>
      </c>
      <c r="B8" s="113" t="s">
        <v>321</v>
      </c>
      <c r="C8" s="192">
        <f>SUM(C9:C10)</f>
        <v>3767.63</v>
      </c>
      <c r="D8" s="192">
        <f>E8+F8</f>
        <v>3606.1729999999998</v>
      </c>
      <c r="E8" s="192">
        <f>SUM(E9:E10)</f>
        <v>1831.173</v>
      </c>
      <c r="F8" s="192">
        <f>SUM(F9:F10)</f>
        <v>1775</v>
      </c>
      <c r="G8" s="192">
        <f t="shared" si="0"/>
        <v>-161.45700000000033</v>
      </c>
      <c r="H8" s="193">
        <f t="shared" si="1"/>
        <v>-4.2853730329145995E-2</v>
      </c>
    </row>
    <row r="9" spans="1:8" ht="19.5" customHeight="1">
      <c r="A9" s="15" t="s">
        <v>40</v>
      </c>
      <c r="B9" s="49" t="s">
        <v>322</v>
      </c>
      <c r="C9" s="50">
        <v>2173.5</v>
      </c>
      <c r="D9" s="50">
        <f t="shared" ref="D9:D10" si="2">E9+F9</f>
        <v>1831.173</v>
      </c>
      <c r="E9" s="50">
        <v>1831.173</v>
      </c>
      <c r="F9" s="50"/>
      <c r="G9" s="50">
        <f t="shared" si="0"/>
        <v>-342.327</v>
      </c>
      <c r="H9" s="51">
        <f t="shared" si="1"/>
        <v>-0.15750034506556246</v>
      </c>
    </row>
    <row r="10" spans="1:8" ht="27">
      <c r="A10" s="15" t="s">
        <v>42</v>
      </c>
      <c r="B10" s="49" t="s">
        <v>323</v>
      </c>
      <c r="C10" s="52">
        <v>1594.13</v>
      </c>
      <c r="D10" s="50">
        <f t="shared" si="2"/>
        <v>1775</v>
      </c>
      <c r="E10" s="52"/>
      <c r="F10" s="52">
        <v>1775</v>
      </c>
      <c r="G10" s="50">
        <f t="shared" si="0"/>
        <v>180.86999999999989</v>
      </c>
      <c r="H10" s="51">
        <f t="shared" si="1"/>
        <v>0.11346000639847433</v>
      </c>
    </row>
    <row r="11" spans="1:8" s="194" customFormat="1" ht="19.5" customHeight="1">
      <c r="A11" s="112" t="s">
        <v>44</v>
      </c>
      <c r="B11" s="113" t="s">
        <v>324</v>
      </c>
      <c r="C11" s="195">
        <f>SUM(C12:C14)</f>
        <v>44.989999999999995</v>
      </c>
      <c r="D11" s="192">
        <f>E11+F11</f>
        <v>19</v>
      </c>
      <c r="E11" s="195">
        <f>SUM(E12:E14)</f>
        <v>0</v>
      </c>
      <c r="F11" s="195">
        <f>SUM(F12:F14)</f>
        <v>19</v>
      </c>
      <c r="G11" s="192">
        <f t="shared" si="0"/>
        <v>-25.989999999999995</v>
      </c>
      <c r="H11" s="193">
        <f t="shared" si="1"/>
        <v>-0.57768392976216931</v>
      </c>
    </row>
    <row r="12" spans="1:8" ht="19.5" customHeight="1">
      <c r="A12" s="15" t="s">
        <v>325</v>
      </c>
      <c r="B12" s="49" t="s">
        <v>326</v>
      </c>
      <c r="C12" s="52">
        <v>19.68</v>
      </c>
      <c r="D12" s="50">
        <f t="shared" ref="D12:D14" si="3">E12+F12</f>
        <v>0</v>
      </c>
      <c r="E12" s="52"/>
      <c r="F12" s="52"/>
      <c r="G12" s="50">
        <f t="shared" si="0"/>
        <v>-19.68</v>
      </c>
      <c r="H12" s="51">
        <f t="shared" si="1"/>
        <v>-1</v>
      </c>
    </row>
    <row r="13" spans="1:8" ht="19.5" customHeight="1">
      <c r="A13" s="15" t="s">
        <v>664</v>
      </c>
      <c r="B13" s="250" t="s">
        <v>665</v>
      </c>
      <c r="C13" s="251">
        <v>3.31</v>
      </c>
      <c r="D13" s="50">
        <f t="shared" si="3"/>
        <v>0</v>
      </c>
      <c r="E13" s="251"/>
      <c r="F13" s="251"/>
      <c r="G13" s="50">
        <f t="shared" si="0"/>
        <v>-3.31</v>
      </c>
      <c r="H13" s="51">
        <f t="shared" si="1"/>
        <v>-1</v>
      </c>
    </row>
    <row r="14" spans="1:8" ht="27" customHeight="1">
      <c r="A14" s="15" t="s">
        <v>46</v>
      </c>
      <c r="B14" s="49" t="s">
        <v>327</v>
      </c>
      <c r="C14" s="52">
        <v>22</v>
      </c>
      <c r="D14" s="50">
        <f t="shared" si="3"/>
        <v>19</v>
      </c>
      <c r="E14" s="52"/>
      <c r="F14" s="52">
        <v>19</v>
      </c>
      <c r="G14" s="50">
        <f t="shared" si="0"/>
        <v>-3</v>
      </c>
      <c r="H14" s="51">
        <f t="shared" si="1"/>
        <v>-0.13636363636363635</v>
      </c>
    </row>
    <row r="15" spans="1:8" s="194" customFormat="1" ht="19.5" customHeight="1">
      <c r="A15" s="112" t="s">
        <v>48</v>
      </c>
      <c r="B15" s="113" t="s">
        <v>328</v>
      </c>
      <c r="C15" s="195">
        <f>SUM(C16)</f>
        <v>246.52</v>
      </c>
      <c r="D15" s="192">
        <f t="shared" ref="D15:D25" si="4">E15+F15</f>
        <v>207.8331</v>
      </c>
      <c r="E15" s="195">
        <f>SUM(E16)</f>
        <v>207.8331</v>
      </c>
      <c r="F15" s="195">
        <f>SUM(F16)</f>
        <v>0</v>
      </c>
      <c r="G15" s="192">
        <f t="shared" si="0"/>
        <v>-38.686900000000009</v>
      </c>
      <c r="H15" s="193">
        <f t="shared" si="1"/>
        <v>-0.15693209475904596</v>
      </c>
    </row>
    <row r="16" spans="1:8" ht="19.5" customHeight="1">
      <c r="A16" s="15" t="s">
        <v>50</v>
      </c>
      <c r="B16" s="49" t="s">
        <v>329</v>
      </c>
      <c r="C16" s="52">
        <v>246.52</v>
      </c>
      <c r="D16" s="50">
        <f t="shared" si="4"/>
        <v>207.8331</v>
      </c>
      <c r="E16" s="52">
        <v>207.8331</v>
      </c>
      <c r="F16" s="52"/>
      <c r="G16" s="50">
        <f t="shared" si="0"/>
        <v>-38.686900000000009</v>
      </c>
      <c r="H16" s="51">
        <f t="shared" si="1"/>
        <v>-0.15693209475904596</v>
      </c>
    </row>
    <row r="17" spans="1:8" s="194" customFormat="1" ht="19.5" customHeight="1">
      <c r="A17" s="112" t="s">
        <v>330</v>
      </c>
      <c r="B17" s="113" t="s">
        <v>331</v>
      </c>
      <c r="C17" s="195">
        <f>SUM(C18)</f>
        <v>6.02</v>
      </c>
      <c r="D17" s="192">
        <f t="shared" si="4"/>
        <v>0</v>
      </c>
      <c r="E17" s="195">
        <f>SUM(E18)</f>
        <v>0</v>
      </c>
      <c r="F17" s="195">
        <f>SUM(F18)</f>
        <v>0</v>
      </c>
      <c r="G17" s="192">
        <f t="shared" si="0"/>
        <v>-6.02</v>
      </c>
      <c r="H17" s="193">
        <f t="shared" si="1"/>
        <v>-1</v>
      </c>
    </row>
    <row r="18" spans="1:8" ht="19.5" customHeight="1">
      <c r="A18" s="15" t="s">
        <v>332</v>
      </c>
      <c r="B18" s="49" t="s">
        <v>333</v>
      </c>
      <c r="C18" s="52">
        <v>6.02</v>
      </c>
      <c r="D18" s="50">
        <f t="shared" si="4"/>
        <v>0</v>
      </c>
      <c r="E18" s="52"/>
      <c r="F18" s="52"/>
      <c r="G18" s="50">
        <f t="shared" si="0"/>
        <v>-6.02</v>
      </c>
      <c r="H18" s="51">
        <f t="shared" si="1"/>
        <v>-1</v>
      </c>
    </row>
    <row r="19" spans="1:8" s="194" customFormat="1" ht="19.5" customHeight="1">
      <c r="A19" s="169">
        <v>20129</v>
      </c>
      <c r="B19" s="211" t="s">
        <v>596</v>
      </c>
      <c r="C19" s="212">
        <f>C20</f>
        <v>11</v>
      </c>
      <c r="D19" s="184">
        <f t="shared" si="4"/>
        <v>30</v>
      </c>
      <c r="E19" s="212">
        <f>E20</f>
        <v>0</v>
      </c>
      <c r="F19" s="212">
        <f>F20</f>
        <v>30</v>
      </c>
      <c r="G19" s="192">
        <f t="shared" si="0"/>
        <v>19</v>
      </c>
      <c r="H19" s="193">
        <f t="shared" si="1"/>
        <v>1.7272727272727273</v>
      </c>
    </row>
    <row r="20" spans="1:8" ht="19.5" customHeight="1">
      <c r="A20" s="163">
        <v>2012999</v>
      </c>
      <c r="B20" s="157" t="s">
        <v>597</v>
      </c>
      <c r="C20" s="210">
        <v>11</v>
      </c>
      <c r="D20" s="162">
        <f t="shared" si="4"/>
        <v>30</v>
      </c>
      <c r="E20" s="210"/>
      <c r="F20" s="210">
        <v>30</v>
      </c>
      <c r="G20" s="50">
        <f t="shared" si="0"/>
        <v>19</v>
      </c>
      <c r="H20" s="51">
        <f t="shared" si="1"/>
        <v>1.7272727272727273</v>
      </c>
    </row>
    <row r="21" spans="1:8" s="194" customFormat="1" ht="27">
      <c r="A21" s="112" t="s">
        <v>52</v>
      </c>
      <c r="B21" s="113" t="s">
        <v>334</v>
      </c>
      <c r="C21" s="195">
        <f>SUM(C22)</f>
        <v>539.62</v>
      </c>
      <c r="D21" s="192">
        <f t="shared" si="4"/>
        <v>397.52080000000001</v>
      </c>
      <c r="E21" s="195">
        <f>SUM(E22)</f>
        <v>397.52080000000001</v>
      </c>
      <c r="F21" s="195">
        <f>SUM(F22)</f>
        <v>0</v>
      </c>
      <c r="G21" s="192">
        <f t="shared" si="0"/>
        <v>-142.0992</v>
      </c>
      <c r="H21" s="193">
        <f t="shared" si="1"/>
        <v>-0.26333197435232197</v>
      </c>
    </row>
    <row r="22" spans="1:8" ht="19.5" customHeight="1">
      <c r="A22" s="15" t="s">
        <v>54</v>
      </c>
      <c r="B22" s="49" t="s">
        <v>322</v>
      </c>
      <c r="C22" s="52">
        <v>539.62</v>
      </c>
      <c r="D22" s="50">
        <f t="shared" si="4"/>
        <v>397.52080000000001</v>
      </c>
      <c r="E22" s="52">
        <v>397.52080000000001</v>
      </c>
      <c r="F22" s="52"/>
      <c r="G22" s="50">
        <f t="shared" si="0"/>
        <v>-142.0992</v>
      </c>
      <c r="H22" s="51">
        <f t="shared" si="1"/>
        <v>-0.26333197435232197</v>
      </c>
    </row>
    <row r="23" spans="1:8" s="194" customFormat="1" ht="19.5" customHeight="1">
      <c r="A23" s="112" t="s">
        <v>55</v>
      </c>
      <c r="B23" s="113" t="s">
        <v>335</v>
      </c>
      <c r="C23" s="192">
        <f>SUM(C24)</f>
        <v>1727.36</v>
      </c>
      <c r="D23" s="192">
        <f t="shared" si="4"/>
        <v>2618</v>
      </c>
      <c r="E23" s="192">
        <f>SUM(E24)</f>
        <v>0</v>
      </c>
      <c r="F23" s="192">
        <f>SUM(F24)</f>
        <v>2618</v>
      </c>
      <c r="G23" s="192">
        <f t="shared" si="0"/>
        <v>890.6400000000001</v>
      </c>
      <c r="H23" s="193">
        <f t="shared" si="1"/>
        <v>0.51560763245646546</v>
      </c>
    </row>
    <row r="24" spans="1:8" ht="19.5" customHeight="1">
      <c r="A24" s="15" t="s">
        <v>57</v>
      </c>
      <c r="B24" s="49" t="s">
        <v>336</v>
      </c>
      <c r="C24" s="50">
        <v>1727.36</v>
      </c>
      <c r="D24" s="50">
        <f t="shared" si="4"/>
        <v>2618</v>
      </c>
      <c r="E24" s="50"/>
      <c r="F24" s="50">
        <v>2618</v>
      </c>
      <c r="G24" s="50">
        <f t="shared" si="0"/>
        <v>890.6400000000001</v>
      </c>
      <c r="H24" s="51">
        <f t="shared" si="1"/>
        <v>0.51560763245646546</v>
      </c>
    </row>
    <row r="25" spans="1:8" s="194" customFormat="1" ht="19.5" customHeight="1">
      <c r="A25" s="112" t="s">
        <v>59</v>
      </c>
      <c r="B25" s="113" t="s">
        <v>337</v>
      </c>
      <c r="C25" s="195">
        <f>C26+C27</f>
        <v>87.6</v>
      </c>
      <c r="D25" s="192">
        <f t="shared" si="4"/>
        <v>40</v>
      </c>
      <c r="E25" s="195">
        <f>E26</f>
        <v>0</v>
      </c>
      <c r="F25" s="195">
        <f>F26</f>
        <v>40</v>
      </c>
      <c r="G25" s="192">
        <f t="shared" si="0"/>
        <v>-47.599999999999994</v>
      </c>
      <c r="H25" s="193">
        <f t="shared" si="1"/>
        <v>-0.54337899543378998</v>
      </c>
    </row>
    <row r="26" spans="1:8" ht="19.5" customHeight="1">
      <c r="A26" s="15" t="s">
        <v>61</v>
      </c>
      <c r="B26" s="49" t="s">
        <v>336</v>
      </c>
      <c r="C26" s="52">
        <v>51</v>
      </c>
      <c r="D26" s="50">
        <f t="shared" ref="D26:D27" si="5">E26+F26</f>
        <v>40</v>
      </c>
      <c r="E26" s="52"/>
      <c r="F26" s="52">
        <v>40</v>
      </c>
      <c r="G26" s="50">
        <f t="shared" si="0"/>
        <v>-11</v>
      </c>
      <c r="H26" s="51">
        <f t="shared" si="1"/>
        <v>-0.21568627450980393</v>
      </c>
    </row>
    <row r="27" spans="1:8" ht="19.5" customHeight="1">
      <c r="A27" s="15">
        <v>2013699</v>
      </c>
      <c r="B27" s="250" t="s">
        <v>666</v>
      </c>
      <c r="C27" s="251">
        <v>36.6</v>
      </c>
      <c r="D27" s="50">
        <f t="shared" si="5"/>
        <v>0</v>
      </c>
      <c r="E27" s="251"/>
      <c r="F27" s="251"/>
      <c r="G27" s="50">
        <f t="shared" si="0"/>
        <v>-36.6</v>
      </c>
      <c r="H27" s="51">
        <f t="shared" si="1"/>
        <v>-1</v>
      </c>
    </row>
    <row r="28" spans="1:8" s="194" customFormat="1" ht="19.5" customHeight="1">
      <c r="A28" s="112" t="s">
        <v>338</v>
      </c>
      <c r="B28" s="113" t="s">
        <v>339</v>
      </c>
      <c r="C28" s="195">
        <f>C29</f>
        <v>50</v>
      </c>
      <c r="D28" s="192">
        <f>E28+F28</f>
        <v>99</v>
      </c>
      <c r="E28" s="195">
        <f>E29</f>
        <v>0</v>
      </c>
      <c r="F28" s="195">
        <f>F29</f>
        <v>99</v>
      </c>
      <c r="G28" s="192">
        <f t="shared" si="0"/>
        <v>49</v>
      </c>
      <c r="H28" s="193">
        <f t="shared" si="1"/>
        <v>0.98</v>
      </c>
    </row>
    <row r="29" spans="1:8" s="194" customFormat="1" ht="19.5" customHeight="1">
      <c r="A29" s="112" t="s">
        <v>340</v>
      </c>
      <c r="B29" s="113" t="s">
        <v>341</v>
      </c>
      <c r="C29" s="195">
        <f>C30</f>
        <v>50</v>
      </c>
      <c r="D29" s="192">
        <f>E29+F29</f>
        <v>99</v>
      </c>
      <c r="E29" s="195">
        <f>E30</f>
        <v>0</v>
      </c>
      <c r="F29" s="195">
        <f>F30</f>
        <v>99</v>
      </c>
      <c r="G29" s="192">
        <f t="shared" si="0"/>
        <v>49</v>
      </c>
      <c r="H29" s="193">
        <f t="shared" si="1"/>
        <v>0.98</v>
      </c>
    </row>
    <row r="30" spans="1:8" ht="19.5" customHeight="1">
      <c r="A30" s="15" t="s">
        <v>342</v>
      </c>
      <c r="B30" s="49" t="s">
        <v>343</v>
      </c>
      <c r="C30" s="52">
        <v>50</v>
      </c>
      <c r="D30" s="50">
        <f>E30+F30</f>
        <v>99</v>
      </c>
      <c r="E30" s="52"/>
      <c r="F30" s="52">
        <v>99</v>
      </c>
      <c r="G30" s="50">
        <f t="shared" si="0"/>
        <v>49</v>
      </c>
      <c r="H30" s="51">
        <f t="shared" si="1"/>
        <v>0.98</v>
      </c>
    </row>
    <row r="31" spans="1:8" s="194" customFormat="1" ht="19.5" customHeight="1">
      <c r="A31" s="112" t="s">
        <v>62</v>
      </c>
      <c r="B31" s="113" t="s">
        <v>344</v>
      </c>
      <c r="C31" s="192">
        <f>C32+C37+C39+C41</f>
        <v>17587.39</v>
      </c>
      <c r="D31" s="192">
        <f>E31+F31</f>
        <v>13647.333884</v>
      </c>
      <c r="E31" s="192">
        <f>E32+E37+E39+E41</f>
        <v>10571.978911</v>
      </c>
      <c r="F31" s="192">
        <f>F32+F37+F39+F41</f>
        <v>3075.354973</v>
      </c>
      <c r="G31" s="192">
        <f t="shared" si="0"/>
        <v>-3940.0561159999997</v>
      </c>
      <c r="H31" s="193">
        <f t="shared" si="1"/>
        <v>-0.22402733526691565</v>
      </c>
    </row>
    <row r="32" spans="1:8" s="194" customFormat="1" ht="19.5" customHeight="1">
      <c r="A32" s="112" t="s">
        <v>345</v>
      </c>
      <c r="B32" s="113" t="s">
        <v>346</v>
      </c>
      <c r="C32" s="192">
        <f>C33+C34+C35+C36</f>
        <v>15519.050000000001</v>
      </c>
      <c r="D32" s="192">
        <f>E32+F32</f>
        <v>12796.867134</v>
      </c>
      <c r="E32" s="192">
        <f>SUM(E33:E36)</f>
        <v>10545.258911000001</v>
      </c>
      <c r="F32" s="192">
        <f>SUM(F33:F36)</f>
        <v>2251.6082230000002</v>
      </c>
      <c r="G32" s="192">
        <f t="shared" si="0"/>
        <v>-2722.182866000001</v>
      </c>
      <c r="H32" s="193">
        <f t="shared" si="1"/>
        <v>-0.17540911756840791</v>
      </c>
    </row>
    <row r="33" spans="1:8" ht="19.5" customHeight="1">
      <c r="A33" s="15" t="s">
        <v>347</v>
      </c>
      <c r="B33" s="49" t="s">
        <v>348</v>
      </c>
      <c r="C33" s="254">
        <v>2173.64</v>
      </c>
      <c r="D33" s="50">
        <f t="shared" ref="D33:D36" si="6">E33+F33</f>
        <v>2015.9695749999998</v>
      </c>
      <c r="E33" s="50">
        <v>1205.7168999999999</v>
      </c>
      <c r="F33" s="50">
        <v>810.25267499999995</v>
      </c>
      <c r="G33" s="50">
        <f t="shared" si="0"/>
        <v>-157.67042500000002</v>
      </c>
      <c r="H33" s="51">
        <f t="shared" si="1"/>
        <v>-7.2537506210780089E-2</v>
      </c>
    </row>
    <row r="34" spans="1:8" ht="19.5" customHeight="1">
      <c r="A34" s="15" t="s">
        <v>349</v>
      </c>
      <c r="B34" s="49" t="s">
        <v>350</v>
      </c>
      <c r="C34" s="254">
        <v>7659.45</v>
      </c>
      <c r="D34" s="50">
        <f t="shared" si="6"/>
        <v>7131.3486229999999</v>
      </c>
      <c r="E34" s="50">
        <v>5949.6691430000001</v>
      </c>
      <c r="F34" s="50">
        <v>1181.67948</v>
      </c>
      <c r="G34" s="50">
        <f t="shared" si="0"/>
        <v>-528.10137699999996</v>
      </c>
      <c r="H34" s="51">
        <f t="shared" si="1"/>
        <v>-6.8947689063836179E-2</v>
      </c>
    </row>
    <row r="35" spans="1:8" ht="19.5" customHeight="1">
      <c r="A35" s="15" t="s">
        <v>351</v>
      </c>
      <c r="B35" s="49" t="s">
        <v>352</v>
      </c>
      <c r="C35" s="254">
        <v>3830.45</v>
      </c>
      <c r="D35" s="50">
        <f t="shared" si="6"/>
        <v>3649.5489360000001</v>
      </c>
      <c r="E35" s="50">
        <v>3389.8728679999999</v>
      </c>
      <c r="F35" s="50">
        <v>259.67606799999999</v>
      </c>
      <c r="G35" s="50">
        <f t="shared" si="0"/>
        <v>-180.90106399999968</v>
      </c>
      <c r="H35" s="51">
        <f t="shared" si="1"/>
        <v>-4.7227104909344772E-2</v>
      </c>
    </row>
    <row r="36" spans="1:8" ht="19.5" customHeight="1">
      <c r="A36" s="15" t="s">
        <v>68</v>
      </c>
      <c r="B36" s="49" t="s">
        <v>353</v>
      </c>
      <c r="C36" s="254">
        <v>1855.51</v>
      </c>
      <c r="D36" s="50">
        <f t="shared" si="6"/>
        <v>0</v>
      </c>
      <c r="E36" s="50"/>
      <c r="F36" s="50"/>
      <c r="G36" s="50">
        <f t="shared" si="0"/>
        <v>-1855.51</v>
      </c>
      <c r="H36" s="51">
        <f t="shared" si="1"/>
        <v>-1</v>
      </c>
    </row>
    <row r="37" spans="1:8" s="194" customFormat="1" ht="19.5" customHeight="1">
      <c r="A37" s="112" t="s">
        <v>354</v>
      </c>
      <c r="B37" s="113" t="s">
        <v>355</v>
      </c>
      <c r="C37" s="195">
        <f>C38</f>
        <v>22.64</v>
      </c>
      <c r="D37" s="192">
        <f t="shared" ref="D37:D44" si="7">E37+F37</f>
        <v>107.765146</v>
      </c>
      <c r="E37" s="195">
        <f>E38</f>
        <v>26.72</v>
      </c>
      <c r="F37" s="213">
        <f>F38</f>
        <v>81.045146000000003</v>
      </c>
      <c r="G37" s="192">
        <f t="shared" si="0"/>
        <v>85.125146000000001</v>
      </c>
      <c r="H37" s="193">
        <f t="shared" si="1"/>
        <v>3.7599446113074206</v>
      </c>
    </row>
    <row r="38" spans="1:8" ht="19.5" customHeight="1">
      <c r="A38" s="15" t="s">
        <v>356</v>
      </c>
      <c r="B38" s="49" t="s">
        <v>357</v>
      </c>
      <c r="C38" s="52">
        <v>22.64</v>
      </c>
      <c r="D38" s="50">
        <f t="shared" si="7"/>
        <v>107.765146</v>
      </c>
      <c r="E38" s="52">
        <v>26.72</v>
      </c>
      <c r="F38" s="208">
        <v>81.045146000000003</v>
      </c>
      <c r="G38" s="50">
        <f t="shared" si="0"/>
        <v>85.125146000000001</v>
      </c>
      <c r="H38" s="51">
        <f t="shared" si="1"/>
        <v>3.7599446113074206</v>
      </c>
    </row>
    <row r="39" spans="1:8" s="194" customFormat="1" ht="19.5" customHeight="1">
      <c r="A39" s="112" t="s">
        <v>358</v>
      </c>
      <c r="B39" s="113" t="s">
        <v>359</v>
      </c>
      <c r="C39" s="195">
        <f>C40</f>
        <v>729.43</v>
      </c>
      <c r="D39" s="192">
        <f t="shared" si="7"/>
        <v>612.70160399999997</v>
      </c>
      <c r="E39" s="195">
        <f>E40</f>
        <v>0</v>
      </c>
      <c r="F39" s="214">
        <f>F40</f>
        <v>612.70160399999997</v>
      </c>
      <c r="G39" s="192">
        <f t="shared" si="0"/>
        <v>-116.72839599999998</v>
      </c>
      <c r="H39" s="193">
        <f t="shared" si="1"/>
        <v>-0.16002686481225065</v>
      </c>
    </row>
    <row r="40" spans="1:8" ht="27">
      <c r="A40" s="15" t="s">
        <v>360</v>
      </c>
      <c r="B40" s="49" t="s">
        <v>361</v>
      </c>
      <c r="C40" s="52">
        <v>729.43</v>
      </c>
      <c r="D40" s="50">
        <f t="shared" si="7"/>
        <v>612.70160399999997</v>
      </c>
      <c r="E40" s="52"/>
      <c r="F40" s="209">
        <v>612.70160399999997</v>
      </c>
      <c r="G40" s="50">
        <f t="shared" si="0"/>
        <v>-116.72839599999998</v>
      </c>
      <c r="H40" s="51">
        <f t="shared" si="1"/>
        <v>-0.16002686481225065</v>
      </c>
    </row>
    <row r="41" spans="1:8" s="194" customFormat="1" ht="19.5" customHeight="1">
      <c r="A41" s="112" t="s">
        <v>362</v>
      </c>
      <c r="B41" s="113" t="s">
        <v>363</v>
      </c>
      <c r="C41" s="195">
        <f>C42</f>
        <v>1316.27</v>
      </c>
      <c r="D41" s="192">
        <f t="shared" si="7"/>
        <v>130</v>
      </c>
      <c r="E41" s="195">
        <f>E42</f>
        <v>0</v>
      </c>
      <c r="F41" s="195">
        <f>F42</f>
        <v>130</v>
      </c>
      <c r="G41" s="192">
        <f t="shared" si="0"/>
        <v>-1186.27</v>
      </c>
      <c r="H41" s="193">
        <f t="shared" si="1"/>
        <v>-0.90123606858775174</v>
      </c>
    </row>
    <row r="42" spans="1:8" ht="19.5" customHeight="1">
      <c r="A42" s="15" t="s">
        <v>364</v>
      </c>
      <c r="B42" s="49" t="s">
        <v>365</v>
      </c>
      <c r="C42" s="52">
        <v>1316.27</v>
      </c>
      <c r="D42" s="50">
        <f t="shared" si="7"/>
        <v>130</v>
      </c>
      <c r="E42" s="52"/>
      <c r="F42" s="52">
        <v>130</v>
      </c>
      <c r="G42" s="50">
        <f t="shared" si="0"/>
        <v>-1186.27</v>
      </c>
      <c r="H42" s="51">
        <f t="shared" si="1"/>
        <v>-0.90123606858775174</v>
      </c>
    </row>
    <row r="43" spans="1:8" s="194" customFormat="1" ht="19.5" customHeight="1">
      <c r="A43" s="112" t="s">
        <v>72</v>
      </c>
      <c r="B43" s="113" t="s">
        <v>366</v>
      </c>
      <c r="C43" s="192">
        <f>C44+C49</f>
        <v>1494.91</v>
      </c>
      <c r="D43" s="192">
        <f t="shared" si="7"/>
        <v>1062.2768000000001</v>
      </c>
      <c r="E43" s="192">
        <f>E44</f>
        <v>245.27680000000001</v>
      </c>
      <c r="F43" s="192">
        <f>F44</f>
        <v>817</v>
      </c>
      <c r="G43" s="192">
        <f t="shared" si="0"/>
        <v>-432.63319999999999</v>
      </c>
      <c r="H43" s="193">
        <f t="shared" si="1"/>
        <v>-0.2894041781779505</v>
      </c>
    </row>
    <row r="44" spans="1:8" s="194" customFormat="1" ht="19.5" customHeight="1">
      <c r="A44" s="112" t="s">
        <v>74</v>
      </c>
      <c r="B44" s="113" t="s">
        <v>367</v>
      </c>
      <c r="C44" s="192">
        <f>C45+C46+C47+C48</f>
        <v>1492.51</v>
      </c>
      <c r="D44" s="192">
        <f t="shared" si="7"/>
        <v>1062.2768000000001</v>
      </c>
      <c r="E44" s="192">
        <f>SUM(E45:E48)</f>
        <v>245.27680000000001</v>
      </c>
      <c r="F44" s="192">
        <f>SUM(F45:F48)</f>
        <v>817</v>
      </c>
      <c r="G44" s="192">
        <f t="shared" si="0"/>
        <v>-430.2331999999999</v>
      </c>
      <c r="H44" s="193">
        <f t="shared" si="1"/>
        <v>-0.28826151918580101</v>
      </c>
    </row>
    <row r="45" spans="1:8" ht="19.5" customHeight="1">
      <c r="A45" s="163">
        <v>2070108</v>
      </c>
      <c r="B45" s="157" t="s">
        <v>598</v>
      </c>
      <c r="C45" s="254" t="s">
        <v>667</v>
      </c>
      <c r="D45" s="50">
        <f t="shared" ref="D45:D50" si="8">E45+F45</f>
        <v>650</v>
      </c>
      <c r="E45" s="162"/>
      <c r="F45" s="162">
        <v>650</v>
      </c>
      <c r="G45" s="192">
        <f t="shared" si="0"/>
        <v>109.77999999999997</v>
      </c>
      <c r="H45" s="51">
        <f t="shared" si="1"/>
        <v>0.20321350560882598</v>
      </c>
    </row>
    <row r="46" spans="1:8" ht="19.5" customHeight="1">
      <c r="A46" s="15" t="s">
        <v>76</v>
      </c>
      <c r="B46" s="49" t="s">
        <v>368</v>
      </c>
      <c r="C46" s="254" t="s">
        <v>668</v>
      </c>
      <c r="D46" s="50">
        <f t="shared" si="8"/>
        <v>245.27680000000001</v>
      </c>
      <c r="E46" s="209">
        <v>245.27680000000001</v>
      </c>
      <c r="F46" s="52"/>
      <c r="G46" s="50">
        <f t="shared" si="0"/>
        <v>-69.963200000000001</v>
      </c>
      <c r="H46" s="51">
        <f t="shared" si="1"/>
        <v>-0.22193630249968277</v>
      </c>
    </row>
    <row r="47" spans="1:8" ht="19.5" customHeight="1">
      <c r="A47" s="15">
        <v>2070113</v>
      </c>
      <c r="B47" s="157" t="s">
        <v>599</v>
      </c>
      <c r="C47" s="254">
        <v>153.26</v>
      </c>
      <c r="D47" s="50">
        <f t="shared" si="8"/>
        <v>99</v>
      </c>
      <c r="E47" s="215"/>
      <c r="F47" s="210">
        <v>99</v>
      </c>
      <c r="G47" s="50">
        <f t="shared" si="0"/>
        <v>-54.259999999999991</v>
      </c>
      <c r="H47" s="51">
        <f t="shared" si="1"/>
        <v>-0.35403888816390444</v>
      </c>
    </row>
    <row r="48" spans="1:8" ht="19.5" customHeight="1">
      <c r="A48" s="15" t="s">
        <v>78</v>
      </c>
      <c r="B48" s="49" t="s">
        <v>369</v>
      </c>
      <c r="C48" s="254">
        <v>483.79</v>
      </c>
      <c r="D48" s="50">
        <f t="shared" si="8"/>
        <v>68</v>
      </c>
      <c r="E48" s="52"/>
      <c r="F48" s="52">
        <v>68</v>
      </c>
      <c r="G48" s="50">
        <f t="shared" si="0"/>
        <v>-415.79</v>
      </c>
      <c r="H48" s="51">
        <f t="shared" si="1"/>
        <v>-0.85944314681990119</v>
      </c>
    </row>
    <row r="49" spans="1:8" s="194" customFormat="1" ht="19.5" customHeight="1">
      <c r="A49" s="255">
        <v>20702</v>
      </c>
      <c r="B49" s="113" t="s">
        <v>669</v>
      </c>
      <c r="C49" s="256">
        <f>C50</f>
        <v>2.4</v>
      </c>
      <c r="D49" s="192">
        <f t="shared" si="8"/>
        <v>0</v>
      </c>
      <c r="E49" s="258">
        <f>E50</f>
        <v>0</v>
      </c>
      <c r="F49" s="258">
        <f>F50</f>
        <v>0</v>
      </c>
      <c r="G49" s="192">
        <f t="shared" ref="G49:G50" si="9">D49-C49</f>
        <v>-2.4</v>
      </c>
      <c r="H49" s="193">
        <f t="shared" ref="H49:H50" si="10">G49/C49</f>
        <v>-1</v>
      </c>
    </row>
    <row r="50" spans="1:8" ht="19.5" customHeight="1">
      <c r="A50" s="249">
        <v>2070204</v>
      </c>
      <c r="B50" s="157" t="s">
        <v>670</v>
      </c>
      <c r="C50" s="254">
        <v>2.4</v>
      </c>
      <c r="D50" s="50">
        <f t="shared" si="8"/>
        <v>0</v>
      </c>
      <c r="E50" s="251"/>
      <c r="F50" s="251"/>
      <c r="G50" s="50">
        <f t="shared" si="9"/>
        <v>-2.4</v>
      </c>
      <c r="H50" s="51">
        <f t="shared" si="10"/>
        <v>-1</v>
      </c>
    </row>
    <row r="51" spans="1:8" s="194" customFormat="1" ht="19.5" customHeight="1">
      <c r="A51" s="112" t="s">
        <v>80</v>
      </c>
      <c r="B51" s="113" t="s">
        <v>370</v>
      </c>
      <c r="C51" s="196">
        <f>C52+C55+C58+C65+C69+C74+C77+C79+C83+C85+C87</f>
        <v>4666.0699999999988</v>
      </c>
      <c r="D51" s="192">
        <f>E51+F51</f>
        <v>4533.9097240000001</v>
      </c>
      <c r="E51" s="192">
        <f>E52+E55+E58+E65+E69+E74+E79+E83+E85+E87</f>
        <v>2701.6397240000001</v>
      </c>
      <c r="F51" s="192">
        <f>F52+F55+F58+F65+F69+F74+F79+F83+F85+F87</f>
        <v>1832.2700000000002</v>
      </c>
      <c r="G51" s="192">
        <f t="shared" si="0"/>
        <v>-132.1602759999987</v>
      </c>
      <c r="H51" s="193">
        <f t="shared" si="1"/>
        <v>-2.8323680527724347E-2</v>
      </c>
    </row>
    <row r="52" spans="1:8" s="194" customFormat="1" ht="27">
      <c r="A52" s="112" t="s">
        <v>82</v>
      </c>
      <c r="B52" s="113" t="s">
        <v>371</v>
      </c>
      <c r="C52" s="195">
        <f>SUM(C53:C54)</f>
        <v>237.57</v>
      </c>
      <c r="D52" s="192">
        <f>E52+F52</f>
        <v>214.56020000000001</v>
      </c>
      <c r="E52" s="195">
        <f>SUM(E53:E54)</f>
        <v>209.56020000000001</v>
      </c>
      <c r="F52" s="195">
        <f>SUM(F53:F54)</f>
        <v>5</v>
      </c>
      <c r="G52" s="192">
        <f t="shared" si="0"/>
        <v>-23.009799999999984</v>
      </c>
      <c r="H52" s="193">
        <f t="shared" si="1"/>
        <v>-9.6854821736751209E-2</v>
      </c>
    </row>
    <row r="53" spans="1:8" ht="19.5" customHeight="1">
      <c r="A53" s="15" t="s">
        <v>84</v>
      </c>
      <c r="B53" s="49" t="s">
        <v>372</v>
      </c>
      <c r="C53" s="52"/>
      <c r="D53" s="50">
        <f t="shared" ref="D53:D54" si="11">E53+F53</f>
        <v>5</v>
      </c>
      <c r="E53" s="52"/>
      <c r="F53" s="52">
        <v>5</v>
      </c>
      <c r="G53" s="50">
        <f t="shared" si="0"/>
        <v>5</v>
      </c>
      <c r="H53" s="51" t="e">
        <f t="shared" si="1"/>
        <v>#DIV/0!</v>
      </c>
    </row>
    <row r="54" spans="1:8" ht="27">
      <c r="A54" s="15" t="s">
        <v>86</v>
      </c>
      <c r="B54" s="49" t="s">
        <v>373</v>
      </c>
      <c r="C54" s="52">
        <v>237.57</v>
      </c>
      <c r="D54" s="50">
        <f t="shared" si="11"/>
        <v>209.56020000000001</v>
      </c>
      <c r="E54" s="209">
        <v>209.56020000000001</v>
      </c>
      <c r="F54" s="52"/>
      <c r="G54" s="50">
        <f t="shared" si="0"/>
        <v>-28.009799999999984</v>
      </c>
      <c r="H54" s="51">
        <f t="shared" si="1"/>
        <v>-0.11790125015784815</v>
      </c>
    </row>
    <row r="55" spans="1:8" s="194" customFormat="1" ht="19.5" customHeight="1">
      <c r="A55" s="112" t="s">
        <v>88</v>
      </c>
      <c r="B55" s="113" t="s">
        <v>374</v>
      </c>
      <c r="C55" s="195">
        <f>SUM(C56:C57)</f>
        <v>852.43</v>
      </c>
      <c r="D55" s="192">
        <f>E55+F55</f>
        <v>966.32040000000006</v>
      </c>
      <c r="E55" s="195">
        <f>SUM(E56:E57)</f>
        <v>206.32040000000001</v>
      </c>
      <c r="F55" s="195">
        <f>SUM(F56:F57)</f>
        <v>760</v>
      </c>
      <c r="G55" s="192">
        <f t="shared" si="0"/>
        <v>113.89040000000011</v>
      </c>
      <c r="H55" s="193">
        <f t="shared" si="1"/>
        <v>0.13360674776814532</v>
      </c>
    </row>
    <row r="56" spans="1:8" ht="19.5" customHeight="1">
      <c r="A56" s="15">
        <v>2080208</v>
      </c>
      <c r="B56" s="49" t="s">
        <v>375</v>
      </c>
      <c r="C56" s="52">
        <v>782.43</v>
      </c>
      <c r="D56" s="50">
        <f t="shared" ref="D56:D57" si="12">E56+F56</f>
        <v>696.32040000000006</v>
      </c>
      <c r="E56" s="209">
        <v>206.32040000000001</v>
      </c>
      <c r="F56" s="52">
        <v>490</v>
      </c>
      <c r="G56" s="50">
        <f t="shared" si="0"/>
        <v>-86.109599999999887</v>
      </c>
      <c r="H56" s="51">
        <f t="shared" si="1"/>
        <v>-0.11005406234423513</v>
      </c>
    </row>
    <row r="57" spans="1:8" ht="19.5" customHeight="1">
      <c r="A57" s="15" t="s">
        <v>91</v>
      </c>
      <c r="B57" s="49" t="s">
        <v>376</v>
      </c>
      <c r="C57" s="52">
        <v>70</v>
      </c>
      <c r="D57" s="50">
        <f t="shared" si="12"/>
        <v>270</v>
      </c>
      <c r="E57" s="52"/>
      <c r="F57" s="52">
        <v>270</v>
      </c>
      <c r="G57" s="50">
        <f t="shared" si="0"/>
        <v>200</v>
      </c>
      <c r="H57" s="51">
        <f t="shared" si="1"/>
        <v>2.8571428571428572</v>
      </c>
    </row>
    <row r="58" spans="1:8" s="194" customFormat="1" ht="19.5" customHeight="1">
      <c r="A58" s="112" t="s">
        <v>93</v>
      </c>
      <c r="B58" s="113" t="s">
        <v>377</v>
      </c>
      <c r="C58" s="192">
        <f>C59+C60+C61+C62+C63+C64</f>
        <v>2318.12</v>
      </c>
      <c r="D58" s="192">
        <f>E58+F58</f>
        <v>2290.7591240000002</v>
      </c>
      <c r="E58" s="192">
        <f>SUM(E59:E64)</f>
        <v>2285.7591240000002</v>
      </c>
      <c r="F58" s="192">
        <f>SUM(F59:F64)</f>
        <v>5</v>
      </c>
      <c r="G58" s="192">
        <f t="shared" si="0"/>
        <v>-27.360875999999735</v>
      </c>
      <c r="H58" s="193">
        <f t="shared" si="1"/>
        <v>-1.1803045571411203E-2</v>
      </c>
    </row>
    <row r="59" spans="1:8" ht="19.5" customHeight="1">
      <c r="A59" s="15" t="s">
        <v>378</v>
      </c>
      <c r="B59" s="49" t="s">
        <v>379</v>
      </c>
      <c r="C59" s="254" t="s">
        <v>671</v>
      </c>
      <c r="D59" s="50">
        <f t="shared" ref="D59:D64" si="13">E59+F59</f>
        <v>385.05220000000003</v>
      </c>
      <c r="E59" s="209">
        <v>385.05220000000003</v>
      </c>
      <c r="F59" s="52"/>
      <c r="G59" s="50">
        <f t="shared" si="0"/>
        <v>79.502200000000016</v>
      </c>
      <c r="H59" s="51">
        <f t="shared" si="1"/>
        <v>0.26019374897725417</v>
      </c>
    </row>
    <row r="60" spans="1:8" ht="19.5" customHeight="1">
      <c r="A60" s="15" t="s">
        <v>96</v>
      </c>
      <c r="B60" s="49" t="s">
        <v>380</v>
      </c>
      <c r="C60" s="254" t="s">
        <v>672</v>
      </c>
      <c r="D60" s="50">
        <f t="shared" si="13"/>
        <v>5</v>
      </c>
      <c r="E60" s="52"/>
      <c r="F60" s="52">
        <v>5</v>
      </c>
      <c r="G60" s="50">
        <f t="shared" si="0"/>
        <v>0</v>
      </c>
      <c r="H60" s="51">
        <f t="shared" si="1"/>
        <v>0</v>
      </c>
    </row>
    <row r="61" spans="1:8" ht="19.5" customHeight="1">
      <c r="A61" s="15" t="s">
        <v>98</v>
      </c>
      <c r="B61" s="49" t="s">
        <v>381</v>
      </c>
      <c r="C61" s="254" t="s">
        <v>673</v>
      </c>
      <c r="D61" s="50">
        <f t="shared" si="13"/>
        <v>219.08240000000001</v>
      </c>
      <c r="E61" s="209">
        <v>219.08240000000001</v>
      </c>
      <c r="F61" s="52"/>
      <c r="G61" s="50">
        <f t="shared" si="0"/>
        <v>37.412400000000019</v>
      </c>
      <c r="H61" s="51">
        <f t="shared" si="1"/>
        <v>0.20593603787086487</v>
      </c>
    </row>
    <row r="62" spans="1:8" ht="27">
      <c r="A62" s="15" t="s">
        <v>100</v>
      </c>
      <c r="B62" s="49" t="s">
        <v>382</v>
      </c>
      <c r="C62" s="254" t="s">
        <v>674</v>
      </c>
      <c r="D62" s="50">
        <f t="shared" si="13"/>
        <v>1132.1133159999999</v>
      </c>
      <c r="E62" s="50">
        <v>1132.1133159999999</v>
      </c>
      <c r="F62" s="50"/>
      <c r="G62" s="50">
        <f t="shared" si="0"/>
        <v>-114.49668399999996</v>
      </c>
      <c r="H62" s="51">
        <f t="shared" si="1"/>
        <v>-9.1846434730990426E-2</v>
      </c>
    </row>
    <row r="63" spans="1:8" ht="27">
      <c r="A63" s="15" t="s">
        <v>102</v>
      </c>
      <c r="B63" s="49" t="s">
        <v>383</v>
      </c>
      <c r="C63" s="254" t="s">
        <v>675</v>
      </c>
      <c r="D63" s="50">
        <f t="shared" si="13"/>
        <v>549.51120800000001</v>
      </c>
      <c r="E63" s="209">
        <v>549.51120800000001</v>
      </c>
      <c r="F63" s="52"/>
      <c r="G63" s="50">
        <f t="shared" si="0"/>
        <v>6.0912080000000515</v>
      </c>
      <c r="H63" s="51">
        <f t="shared" si="1"/>
        <v>1.1209024327407995E-2</v>
      </c>
    </row>
    <row r="64" spans="1:8" ht="27">
      <c r="A64" s="15" t="s">
        <v>104</v>
      </c>
      <c r="B64" s="49" t="s">
        <v>384</v>
      </c>
      <c r="C64" s="254">
        <v>35.869999999999997</v>
      </c>
      <c r="D64" s="50">
        <f t="shared" si="13"/>
        <v>0</v>
      </c>
      <c r="E64" s="52"/>
      <c r="F64" s="52"/>
      <c r="G64" s="50">
        <f t="shared" si="0"/>
        <v>-35.869999999999997</v>
      </c>
      <c r="H64" s="51">
        <f t="shared" si="1"/>
        <v>-1</v>
      </c>
    </row>
    <row r="65" spans="1:8" s="194" customFormat="1" ht="19.5" customHeight="1">
      <c r="A65" s="112" t="s">
        <v>106</v>
      </c>
      <c r="B65" s="113" t="s">
        <v>385</v>
      </c>
      <c r="C65" s="195">
        <f>C66+C67+C68</f>
        <v>195.77</v>
      </c>
      <c r="D65" s="192">
        <f>E65+F65</f>
        <v>46</v>
      </c>
      <c r="E65" s="195">
        <f>SUM(E66:E68)</f>
        <v>0</v>
      </c>
      <c r="F65" s="195">
        <f>SUM(F66:F68)</f>
        <v>46</v>
      </c>
      <c r="G65" s="192">
        <f t="shared" si="0"/>
        <v>-149.77000000000001</v>
      </c>
      <c r="H65" s="193">
        <f t="shared" si="1"/>
        <v>-0.76503039280788687</v>
      </c>
    </row>
    <row r="66" spans="1:8" ht="19.5" customHeight="1">
      <c r="A66" s="15" t="s">
        <v>108</v>
      </c>
      <c r="B66" s="49" t="s">
        <v>386</v>
      </c>
      <c r="C66" s="254" t="s">
        <v>676</v>
      </c>
      <c r="D66" s="50">
        <f t="shared" ref="D66:D68" si="14">E66+F66</f>
        <v>10</v>
      </c>
      <c r="E66" s="52"/>
      <c r="F66" s="52">
        <v>10</v>
      </c>
      <c r="G66" s="50">
        <f t="shared" si="0"/>
        <v>-8.0799999999999983</v>
      </c>
      <c r="H66" s="51">
        <f t="shared" si="1"/>
        <v>-0.44690265486725661</v>
      </c>
    </row>
    <row r="67" spans="1:8" ht="19.5" customHeight="1">
      <c r="A67" s="15" t="s">
        <v>110</v>
      </c>
      <c r="B67" s="49" t="s">
        <v>387</v>
      </c>
      <c r="C67" s="254" t="s">
        <v>677</v>
      </c>
      <c r="D67" s="50">
        <f t="shared" si="14"/>
        <v>36</v>
      </c>
      <c r="E67" s="52"/>
      <c r="F67" s="52">
        <v>36</v>
      </c>
      <c r="G67" s="50">
        <f t="shared" si="0"/>
        <v>-91.41</v>
      </c>
      <c r="H67" s="51">
        <f t="shared" si="1"/>
        <v>-0.71744761007770186</v>
      </c>
    </row>
    <row r="68" spans="1:8" ht="19.5" customHeight="1">
      <c r="A68" s="15" t="s">
        <v>112</v>
      </c>
      <c r="B68" s="49" t="s">
        <v>388</v>
      </c>
      <c r="C68" s="254" t="s">
        <v>678</v>
      </c>
      <c r="D68" s="50">
        <f t="shared" si="14"/>
        <v>0</v>
      </c>
      <c r="E68" s="52"/>
      <c r="F68" s="52"/>
      <c r="G68" s="50">
        <f t="shared" si="0"/>
        <v>-50.28</v>
      </c>
      <c r="H68" s="51">
        <f t="shared" si="1"/>
        <v>-1</v>
      </c>
    </row>
    <row r="69" spans="1:8" s="194" customFormat="1" ht="19.5" customHeight="1">
      <c r="A69" s="112" t="s">
        <v>114</v>
      </c>
      <c r="B69" s="113" t="s">
        <v>684</v>
      </c>
      <c r="C69" s="265">
        <f>C70+C71+C72+C73</f>
        <v>272.68</v>
      </c>
      <c r="D69" s="192">
        <f>E69+F69</f>
        <v>219.4</v>
      </c>
      <c r="E69" s="195">
        <f>SUM(E71:E73)</f>
        <v>0</v>
      </c>
      <c r="F69" s="195">
        <f>SUM(F71:F73)</f>
        <v>219.4</v>
      </c>
      <c r="G69" s="192">
        <f t="shared" si="0"/>
        <v>-53.28</v>
      </c>
      <c r="H69" s="193">
        <f t="shared" si="1"/>
        <v>-0.19539386827050023</v>
      </c>
    </row>
    <row r="70" spans="1:8" s="264" customFormat="1" ht="19.5" customHeight="1">
      <c r="A70" s="261">
        <v>2080801</v>
      </c>
      <c r="B70" s="262" t="s">
        <v>679</v>
      </c>
      <c r="C70" s="50" t="s">
        <v>680</v>
      </c>
      <c r="D70" s="50">
        <f t="shared" ref="D70:D73" si="15">E70+F70</f>
        <v>0</v>
      </c>
      <c r="E70" s="263"/>
      <c r="F70" s="263"/>
      <c r="G70" s="263"/>
      <c r="H70" s="51">
        <f t="shared" si="1"/>
        <v>0</v>
      </c>
    </row>
    <row r="71" spans="1:8" ht="19.5" customHeight="1">
      <c r="A71" s="15" t="s">
        <v>116</v>
      </c>
      <c r="B71" s="49" t="s">
        <v>389</v>
      </c>
      <c r="C71" s="50" t="s">
        <v>681</v>
      </c>
      <c r="D71" s="50">
        <f t="shared" si="15"/>
        <v>19.399999999999999</v>
      </c>
      <c r="E71" s="52"/>
      <c r="F71" s="52">
        <v>19.399999999999999</v>
      </c>
      <c r="G71" s="50">
        <f t="shared" si="0"/>
        <v>-4.1000000000000014</v>
      </c>
      <c r="H71" s="51">
        <f t="shared" si="1"/>
        <v>-0.17446808510638304</v>
      </c>
    </row>
    <row r="72" spans="1:8" ht="19.5" customHeight="1">
      <c r="A72" s="15" t="s">
        <v>118</v>
      </c>
      <c r="B72" s="49" t="s">
        <v>390</v>
      </c>
      <c r="C72" s="50" t="s">
        <v>682</v>
      </c>
      <c r="D72" s="50">
        <f t="shared" si="15"/>
        <v>200</v>
      </c>
      <c r="E72" s="52"/>
      <c r="F72" s="52">
        <v>200</v>
      </c>
      <c r="G72" s="50">
        <f t="shared" si="0"/>
        <v>4.1200000000000045</v>
      </c>
      <c r="H72" s="51">
        <f t="shared" si="1"/>
        <v>2.1033285685113357E-2</v>
      </c>
    </row>
    <row r="73" spans="1:8" ht="19.5" customHeight="1">
      <c r="A73" s="15" t="s">
        <v>391</v>
      </c>
      <c r="B73" s="49" t="s">
        <v>392</v>
      </c>
      <c r="C73" s="50" t="s">
        <v>683</v>
      </c>
      <c r="D73" s="50">
        <f t="shared" si="15"/>
        <v>0</v>
      </c>
      <c r="E73" s="52"/>
      <c r="F73" s="52"/>
      <c r="G73" s="50">
        <f t="shared" si="0"/>
        <v>-40.700000000000003</v>
      </c>
      <c r="H73" s="51">
        <f t="shared" si="1"/>
        <v>-1</v>
      </c>
    </row>
    <row r="74" spans="1:8" s="194" customFormat="1" ht="19.5" customHeight="1">
      <c r="A74" s="112" t="s">
        <v>120</v>
      </c>
      <c r="B74" s="113" t="s">
        <v>393</v>
      </c>
      <c r="C74" s="195">
        <f>C75+C76</f>
        <v>10.86</v>
      </c>
      <c r="D74" s="192">
        <f>E74+F74</f>
        <v>2.1</v>
      </c>
      <c r="E74" s="195">
        <f>E75</f>
        <v>0</v>
      </c>
      <c r="F74" s="195">
        <f>F75</f>
        <v>2.1</v>
      </c>
      <c r="G74" s="192">
        <f t="shared" si="0"/>
        <v>-8.76</v>
      </c>
      <c r="H74" s="193">
        <f t="shared" si="1"/>
        <v>-0.8066298342541437</v>
      </c>
    </row>
    <row r="75" spans="1:8" ht="19.5" customHeight="1">
      <c r="A75" s="15" t="s">
        <v>122</v>
      </c>
      <c r="B75" s="49" t="s">
        <v>394</v>
      </c>
      <c r="C75" s="52">
        <v>3</v>
      </c>
      <c r="D75" s="50">
        <f t="shared" ref="D75:D78" si="16">E75+F75</f>
        <v>2.1</v>
      </c>
      <c r="E75" s="52"/>
      <c r="F75" s="52">
        <v>2.1</v>
      </c>
      <c r="G75" s="50">
        <f t="shared" si="0"/>
        <v>-0.89999999999999991</v>
      </c>
      <c r="H75" s="51">
        <f t="shared" si="1"/>
        <v>-0.3</v>
      </c>
    </row>
    <row r="76" spans="1:8" ht="19.5" customHeight="1">
      <c r="A76" s="15" t="s">
        <v>685</v>
      </c>
      <c r="B76" s="250" t="s">
        <v>686</v>
      </c>
      <c r="C76" s="251">
        <v>7.86</v>
      </c>
      <c r="D76" s="50">
        <f t="shared" si="16"/>
        <v>0</v>
      </c>
      <c r="E76" s="251"/>
      <c r="F76" s="251"/>
      <c r="G76" s="252">
        <f t="shared" si="0"/>
        <v>-7.86</v>
      </c>
      <c r="H76" s="253">
        <f t="shared" si="1"/>
        <v>-1</v>
      </c>
    </row>
    <row r="77" spans="1:8" s="194" customFormat="1" ht="19.5" customHeight="1">
      <c r="A77" s="255">
        <v>20810</v>
      </c>
      <c r="B77" s="260" t="s">
        <v>688</v>
      </c>
      <c r="C77" s="258">
        <f>C78</f>
        <v>2.4</v>
      </c>
      <c r="D77" s="192">
        <f t="shared" si="16"/>
        <v>0</v>
      </c>
      <c r="E77" s="258">
        <f>E78</f>
        <v>0</v>
      </c>
      <c r="F77" s="258">
        <f>F78</f>
        <v>0</v>
      </c>
      <c r="G77" s="257">
        <f t="shared" ref="G77:G78" si="17">D77-C77</f>
        <v>-2.4</v>
      </c>
      <c r="H77" s="259">
        <f t="shared" ref="H77:H78" si="18">G77/C77</f>
        <v>-1</v>
      </c>
    </row>
    <row r="78" spans="1:8" ht="19.5" customHeight="1">
      <c r="A78" s="249">
        <v>2081002</v>
      </c>
      <c r="B78" s="250" t="s">
        <v>687</v>
      </c>
      <c r="C78" s="251">
        <v>2.4</v>
      </c>
      <c r="D78" s="50">
        <f t="shared" si="16"/>
        <v>0</v>
      </c>
      <c r="E78" s="251"/>
      <c r="F78" s="251"/>
      <c r="G78" s="252">
        <f t="shared" si="17"/>
        <v>-2.4</v>
      </c>
      <c r="H78" s="253">
        <f t="shared" si="18"/>
        <v>-1</v>
      </c>
    </row>
    <row r="79" spans="1:8" s="194" customFormat="1" ht="19.5" customHeight="1">
      <c r="A79" s="112" t="s">
        <v>124</v>
      </c>
      <c r="B79" s="113" t="s">
        <v>395</v>
      </c>
      <c r="C79" s="195">
        <f>SUM(C80:C82)</f>
        <v>432.15</v>
      </c>
      <c r="D79" s="192">
        <f>E79+F79</f>
        <v>440.7</v>
      </c>
      <c r="E79" s="195">
        <f>SUM(E80:E82)</f>
        <v>0</v>
      </c>
      <c r="F79" s="195">
        <f>SUM(F80:F82)</f>
        <v>440.7</v>
      </c>
      <c r="G79" s="192">
        <f t="shared" ref="G79:G138" si="19">D79-C79</f>
        <v>8.5500000000000114</v>
      </c>
      <c r="H79" s="193">
        <f t="shared" si="1"/>
        <v>1.978479694550506E-2</v>
      </c>
    </row>
    <row r="80" spans="1:8" ht="19.5" customHeight="1">
      <c r="A80" s="15" t="s">
        <v>126</v>
      </c>
      <c r="B80" s="49" t="s">
        <v>396</v>
      </c>
      <c r="C80" s="52">
        <v>1</v>
      </c>
      <c r="D80" s="50">
        <f t="shared" ref="D80:D82" si="20">E80+F80</f>
        <v>1.2</v>
      </c>
      <c r="E80" s="52"/>
      <c r="F80" s="52">
        <v>1.2</v>
      </c>
      <c r="G80" s="50">
        <f t="shared" si="19"/>
        <v>0.19999999999999996</v>
      </c>
      <c r="H80" s="51">
        <f t="shared" ref="H80:H139" si="21">G80/C80</f>
        <v>0.19999999999999996</v>
      </c>
    </row>
    <row r="81" spans="1:8" ht="19.5" customHeight="1">
      <c r="A81" s="15" t="s">
        <v>128</v>
      </c>
      <c r="B81" s="49" t="s">
        <v>397</v>
      </c>
      <c r="C81" s="52">
        <v>27</v>
      </c>
      <c r="D81" s="50">
        <f t="shared" si="20"/>
        <v>27</v>
      </c>
      <c r="E81" s="52"/>
      <c r="F81" s="52">
        <v>27</v>
      </c>
      <c r="G81" s="50">
        <f t="shared" si="19"/>
        <v>0</v>
      </c>
      <c r="H81" s="51">
        <f t="shared" si="21"/>
        <v>0</v>
      </c>
    </row>
    <row r="82" spans="1:8" ht="19.5" customHeight="1">
      <c r="A82" s="15" t="s">
        <v>130</v>
      </c>
      <c r="B82" s="49" t="s">
        <v>398</v>
      </c>
      <c r="C82" s="52">
        <v>404.15</v>
      </c>
      <c r="D82" s="50">
        <f t="shared" si="20"/>
        <v>412.5</v>
      </c>
      <c r="E82" s="52"/>
      <c r="F82" s="52">
        <v>412.5</v>
      </c>
      <c r="G82" s="50">
        <f t="shared" si="19"/>
        <v>8.3500000000000227</v>
      </c>
      <c r="H82" s="51">
        <f t="shared" si="21"/>
        <v>2.0660645799826856E-2</v>
      </c>
    </row>
    <row r="83" spans="1:8" s="194" customFormat="1" ht="19.5" customHeight="1">
      <c r="A83" s="112" t="s">
        <v>132</v>
      </c>
      <c r="B83" s="113" t="s">
        <v>399</v>
      </c>
      <c r="C83" s="195">
        <f>C84</f>
        <v>83.4</v>
      </c>
      <c r="D83" s="192">
        <f t="shared" ref="D83:D139" si="22">E83+F83</f>
        <v>13.4</v>
      </c>
      <c r="E83" s="195">
        <f>E84</f>
        <v>0</v>
      </c>
      <c r="F83" s="195">
        <f>F84</f>
        <v>13.4</v>
      </c>
      <c r="G83" s="192">
        <f t="shared" si="19"/>
        <v>-70</v>
      </c>
      <c r="H83" s="193">
        <f t="shared" si="21"/>
        <v>-0.83932853717026368</v>
      </c>
    </row>
    <row r="84" spans="1:8" ht="19.5" customHeight="1">
      <c r="A84" s="15" t="s">
        <v>134</v>
      </c>
      <c r="B84" s="49" t="s">
        <v>400</v>
      </c>
      <c r="C84" s="52">
        <v>83.4</v>
      </c>
      <c r="D84" s="50">
        <f t="shared" si="22"/>
        <v>13.4</v>
      </c>
      <c r="E84" s="52"/>
      <c r="F84" s="52">
        <v>13.4</v>
      </c>
      <c r="G84" s="50">
        <f t="shared" si="19"/>
        <v>-70</v>
      </c>
      <c r="H84" s="51">
        <f t="shared" si="21"/>
        <v>-0.83932853717026368</v>
      </c>
    </row>
    <row r="85" spans="1:8" s="194" customFormat="1" ht="27">
      <c r="A85" s="112" t="s">
        <v>401</v>
      </c>
      <c r="B85" s="113" t="s">
        <v>402</v>
      </c>
      <c r="C85" s="195">
        <f>C86</f>
        <v>4.4000000000000004</v>
      </c>
      <c r="D85" s="192">
        <f t="shared" si="22"/>
        <v>0</v>
      </c>
      <c r="E85" s="195">
        <f>E86</f>
        <v>0</v>
      </c>
      <c r="F85" s="195">
        <f>F86</f>
        <v>0</v>
      </c>
      <c r="G85" s="192">
        <f t="shared" si="19"/>
        <v>-4.4000000000000004</v>
      </c>
      <c r="H85" s="193">
        <f t="shared" si="21"/>
        <v>-1</v>
      </c>
    </row>
    <row r="86" spans="1:8" ht="27">
      <c r="A86" s="15" t="s">
        <v>403</v>
      </c>
      <c r="B86" s="49" t="s">
        <v>404</v>
      </c>
      <c r="C86" s="52">
        <v>4.4000000000000004</v>
      </c>
      <c r="D86" s="50">
        <f t="shared" si="22"/>
        <v>0</v>
      </c>
      <c r="E86" s="52"/>
      <c r="F86" s="52"/>
      <c r="G86" s="50">
        <f t="shared" si="19"/>
        <v>-4.4000000000000004</v>
      </c>
      <c r="H86" s="51">
        <f t="shared" si="21"/>
        <v>-1</v>
      </c>
    </row>
    <row r="87" spans="1:8" s="194" customFormat="1" ht="27">
      <c r="A87" s="112" t="s">
        <v>405</v>
      </c>
      <c r="B87" s="113" t="s">
        <v>406</v>
      </c>
      <c r="C87" s="195">
        <f>C88</f>
        <v>256.29000000000002</v>
      </c>
      <c r="D87" s="192">
        <f t="shared" si="22"/>
        <v>340.67</v>
      </c>
      <c r="E87" s="195">
        <f>E88</f>
        <v>0</v>
      </c>
      <c r="F87" s="195">
        <f>F88</f>
        <v>340.67</v>
      </c>
      <c r="G87" s="192">
        <f t="shared" si="19"/>
        <v>84.38</v>
      </c>
      <c r="H87" s="193">
        <f t="shared" si="21"/>
        <v>0.32923641187717034</v>
      </c>
    </row>
    <row r="88" spans="1:8" ht="27">
      <c r="A88" s="15" t="s">
        <v>407</v>
      </c>
      <c r="B88" s="49" t="s">
        <v>408</v>
      </c>
      <c r="C88" s="52">
        <v>256.29000000000002</v>
      </c>
      <c r="D88" s="50">
        <f t="shared" si="22"/>
        <v>340.67</v>
      </c>
      <c r="E88" s="52"/>
      <c r="F88" s="52">
        <v>340.67</v>
      </c>
      <c r="G88" s="50">
        <f t="shared" si="19"/>
        <v>84.38</v>
      </c>
      <c r="H88" s="51">
        <f t="shared" si="21"/>
        <v>0.32923641187717034</v>
      </c>
    </row>
    <row r="89" spans="1:8" s="194" customFormat="1" ht="19.5" customHeight="1">
      <c r="A89" s="112" t="s">
        <v>138</v>
      </c>
      <c r="B89" s="113" t="s">
        <v>409</v>
      </c>
      <c r="C89" s="192">
        <f>C90+C93+C97+C99+C102+C106+C108+C111</f>
        <v>5376.6900000000005</v>
      </c>
      <c r="D89" s="192">
        <f t="shared" si="22"/>
        <v>4878.5832680000003</v>
      </c>
      <c r="E89" s="192">
        <f>E90+E93+E97+E99+E102++E106+E108+E111</f>
        <v>2365.7933800000001</v>
      </c>
      <c r="F89" s="192">
        <f>F90+F93+F97+F99+F102++F106+F108+F111</f>
        <v>2512.7898880000002</v>
      </c>
      <c r="G89" s="192">
        <f t="shared" si="19"/>
        <v>-498.10673200000019</v>
      </c>
      <c r="H89" s="193">
        <f t="shared" si="21"/>
        <v>-9.2641891572696242E-2</v>
      </c>
    </row>
    <row r="90" spans="1:8" s="194" customFormat="1" ht="19.5" customHeight="1">
      <c r="A90" s="112" t="s">
        <v>410</v>
      </c>
      <c r="B90" s="113" t="s">
        <v>411</v>
      </c>
      <c r="C90" s="192">
        <f>SUM(C91:C92)</f>
        <v>2204.2199999999998</v>
      </c>
      <c r="D90" s="192">
        <f t="shared" si="22"/>
        <v>1732.2295880000001</v>
      </c>
      <c r="E90" s="192">
        <f>SUM(E91:E92)</f>
        <v>828.25760000000002</v>
      </c>
      <c r="F90" s="192">
        <f>SUM(F91:F92)</f>
        <v>903.97198800000001</v>
      </c>
      <c r="G90" s="192">
        <f t="shared" si="19"/>
        <v>-471.99041199999965</v>
      </c>
      <c r="H90" s="193">
        <f t="shared" si="21"/>
        <v>-0.21413035540916955</v>
      </c>
    </row>
    <row r="91" spans="1:8" ht="19.5" customHeight="1">
      <c r="A91" s="15" t="s">
        <v>412</v>
      </c>
      <c r="B91" s="49" t="s">
        <v>413</v>
      </c>
      <c r="C91" s="50">
        <v>2199.58</v>
      </c>
      <c r="D91" s="50">
        <f t="shared" si="22"/>
        <v>1732.2295880000001</v>
      </c>
      <c r="E91" s="50">
        <v>828.25760000000002</v>
      </c>
      <c r="F91" s="50">
        <v>903.97198800000001</v>
      </c>
      <c r="G91" s="50">
        <f t="shared" si="19"/>
        <v>-467.35041199999978</v>
      </c>
      <c r="H91" s="51">
        <f t="shared" si="21"/>
        <v>-0.21247256839942161</v>
      </c>
    </row>
    <row r="92" spans="1:8" ht="27">
      <c r="A92" s="15" t="s">
        <v>414</v>
      </c>
      <c r="B92" s="49" t="s">
        <v>415</v>
      </c>
      <c r="C92" s="52">
        <v>4.6399999999999997</v>
      </c>
      <c r="D92" s="50">
        <f t="shared" si="22"/>
        <v>0</v>
      </c>
      <c r="E92" s="52"/>
      <c r="F92" s="52"/>
      <c r="G92" s="50">
        <f t="shared" si="19"/>
        <v>-4.6399999999999997</v>
      </c>
      <c r="H92" s="51">
        <f t="shared" si="21"/>
        <v>-1</v>
      </c>
    </row>
    <row r="93" spans="1:8" s="194" customFormat="1" ht="19.5" customHeight="1">
      <c r="A93" s="112" t="s">
        <v>416</v>
      </c>
      <c r="B93" s="113" t="s">
        <v>417</v>
      </c>
      <c r="C93" s="192">
        <f>SUM(C94:C96)</f>
        <v>1192.32</v>
      </c>
      <c r="D93" s="192">
        <f t="shared" si="22"/>
        <v>1373.3179</v>
      </c>
      <c r="E93" s="192">
        <f>SUM(E94:E96)</f>
        <v>0</v>
      </c>
      <c r="F93" s="192">
        <f>SUM(F94:F96)</f>
        <v>1373.3179</v>
      </c>
      <c r="G93" s="192">
        <f t="shared" si="19"/>
        <v>180.99790000000007</v>
      </c>
      <c r="H93" s="193">
        <f t="shared" si="21"/>
        <v>0.15180312332259802</v>
      </c>
    </row>
    <row r="94" spans="1:8" ht="19.5" customHeight="1">
      <c r="A94" s="15" t="s">
        <v>418</v>
      </c>
      <c r="B94" s="49" t="s">
        <v>419</v>
      </c>
      <c r="C94" s="50">
        <v>1187.7</v>
      </c>
      <c r="D94" s="50">
        <f t="shared" si="22"/>
        <v>1073.3179</v>
      </c>
      <c r="E94" s="50"/>
      <c r="F94" s="50">
        <v>1073.3179</v>
      </c>
      <c r="G94" s="50">
        <f t="shared" si="19"/>
        <v>-114.38210000000004</v>
      </c>
      <c r="H94" s="51">
        <f t="shared" si="21"/>
        <v>-9.6305548539193431E-2</v>
      </c>
    </row>
    <row r="95" spans="1:8" ht="19.5" customHeight="1">
      <c r="A95" s="15" t="s">
        <v>420</v>
      </c>
      <c r="B95" s="49" t="s">
        <v>421</v>
      </c>
      <c r="C95" s="52">
        <v>4.62</v>
      </c>
      <c r="D95" s="50">
        <f t="shared" si="22"/>
        <v>0</v>
      </c>
      <c r="E95" s="52"/>
      <c r="F95" s="52"/>
      <c r="G95" s="50">
        <f t="shared" si="19"/>
        <v>-4.62</v>
      </c>
      <c r="H95" s="51">
        <f t="shared" si="21"/>
        <v>-1</v>
      </c>
    </row>
    <row r="96" spans="1:8" ht="19.5" customHeight="1">
      <c r="A96" s="15">
        <v>2100499</v>
      </c>
      <c r="B96" s="157" t="s">
        <v>600</v>
      </c>
      <c r="C96" s="210"/>
      <c r="D96" s="50">
        <f t="shared" si="22"/>
        <v>300</v>
      </c>
      <c r="E96" s="210"/>
      <c r="F96" s="210">
        <v>300</v>
      </c>
      <c r="G96" s="50">
        <f t="shared" si="19"/>
        <v>300</v>
      </c>
      <c r="H96" s="51" t="e">
        <f t="shared" si="21"/>
        <v>#DIV/0!</v>
      </c>
    </row>
    <row r="97" spans="1:8" s="194" customFormat="1" ht="19.5" customHeight="1">
      <c r="A97" s="112" t="s">
        <v>422</v>
      </c>
      <c r="B97" s="113" t="s">
        <v>423</v>
      </c>
      <c r="C97" s="195">
        <f>C98</f>
        <v>5.93</v>
      </c>
      <c r="D97" s="192">
        <f t="shared" si="22"/>
        <v>0</v>
      </c>
      <c r="E97" s="195">
        <f>E98</f>
        <v>0</v>
      </c>
      <c r="F97" s="195">
        <f>F98</f>
        <v>0</v>
      </c>
      <c r="G97" s="192">
        <f t="shared" si="19"/>
        <v>-5.93</v>
      </c>
      <c r="H97" s="193">
        <f t="shared" si="21"/>
        <v>-1</v>
      </c>
    </row>
    <row r="98" spans="1:8" ht="19.5" customHeight="1">
      <c r="A98" s="15" t="s">
        <v>424</v>
      </c>
      <c r="B98" s="49" t="s">
        <v>425</v>
      </c>
      <c r="C98" s="52">
        <v>5.93</v>
      </c>
      <c r="D98" s="50">
        <f t="shared" si="22"/>
        <v>0</v>
      </c>
      <c r="E98" s="52"/>
      <c r="F98" s="52"/>
      <c r="G98" s="50">
        <f t="shared" si="19"/>
        <v>-5.93</v>
      </c>
      <c r="H98" s="51">
        <f t="shared" si="21"/>
        <v>-1</v>
      </c>
    </row>
    <row r="99" spans="1:8" s="194" customFormat="1" ht="19.5" customHeight="1">
      <c r="A99" s="112" t="s">
        <v>142</v>
      </c>
      <c r="B99" s="113" t="s">
        <v>426</v>
      </c>
      <c r="C99" s="195">
        <f>SUM(C100:C101)</f>
        <v>321.90999999999997</v>
      </c>
      <c r="D99" s="192">
        <f t="shared" si="22"/>
        <v>235.5</v>
      </c>
      <c r="E99" s="195">
        <f>SUM(E100:E101)</f>
        <v>0</v>
      </c>
      <c r="F99" s="195">
        <f>SUM(F100:F101)</f>
        <v>235.5</v>
      </c>
      <c r="G99" s="192">
        <f t="shared" si="19"/>
        <v>-86.409999999999968</v>
      </c>
      <c r="H99" s="193">
        <f t="shared" si="21"/>
        <v>-0.26842906402410605</v>
      </c>
    </row>
    <row r="100" spans="1:8" ht="19.5" customHeight="1">
      <c r="A100" s="15" t="s">
        <v>144</v>
      </c>
      <c r="B100" s="49" t="s">
        <v>427</v>
      </c>
      <c r="C100" s="52">
        <v>171.91</v>
      </c>
      <c r="D100" s="50">
        <f t="shared" si="22"/>
        <v>235.5</v>
      </c>
      <c r="E100" s="52"/>
      <c r="F100" s="52">
        <v>235.5</v>
      </c>
      <c r="G100" s="50">
        <f t="shared" si="19"/>
        <v>63.59</v>
      </c>
      <c r="H100" s="51">
        <f t="shared" si="21"/>
        <v>0.36990285614565765</v>
      </c>
    </row>
    <row r="101" spans="1:8" ht="19.5" customHeight="1">
      <c r="A101" s="15" t="s">
        <v>428</v>
      </c>
      <c r="B101" s="49" t="s">
        <v>429</v>
      </c>
      <c r="C101" s="52">
        <v>150</v>
      </c>
      <c r="D101" s="50">
        <f t="shared" si="22"/>
        <v>0</v>
      </c>
      <c r="E101" s="52"/>
      <c r="F101" s="52"/>
      <c r="G101" s="50">
        <f t="shared" si="19"/>
        <v>-150</v>
      </c>
      <c r="H101" s="51">
        <f t="shared" si="21"/>
        <v>-1</v>
      </c>
    </row>
    <row r="102" spans="1:8" s="194" customFormat="1" ht="19.5" customHeight="1">
      <c r="A102" s="112" t="s">
        <v>146</v>
      </c>
      <c r="B102" s="113" t="s">
        <v>430</v>
      </c>
      <c r="C102" s="192">
        <f>C103+C104+C105</f>
        <v>1385.7900000000002</v>
      </c>
      <c r="D102" s="192">
        <f t="shared" si="22"/>
        <v>1537.5357800000002</v>
      </c>
      <c r="E102" s="192">
        <f>SUM(E103:E105)</f>
        <v>1537.5357800000002</v>
      </c>
      <c r="F102" s="192">
        <f>SUM(F103:F105)</f>
        <v>0</v>
      </c>
      <c r="G102" s="192">
        <f t="shared" si="19"/>
        <v>151.74577999999997</v>
      </c>
      <c r="H102" s="193">
        <f t="shared" si="21"/>
        <v>0.10950128085784999</v>
      </c>
    </row>
    <row r="103" spans="1:8" ht="19.5" customHeight="1">
      <c r="A103" s="15" t="s">
        <v>148</v>
      </c>
      <c r="B103" s="49" t="s">
        <v>431</v>
      </c>
      <c r="C103" s="254" t="s">
        <v>689</v>
      </c>
      <c r="D103" s="50">
        <f t="shared" si="22"/>
        <v>194.9496</v>
      </c>
      <c r="E103" s="209">
        <v>194.9496</v>
      </c>
      <c r="F103" s="52"/>
      <c r="G103" s="50">
        <f t="shared" si="19"/>
        <v>-10.330399999999997</v>
      </c>
      <c r="H103" s="51">
        <f t="shared" si="21"/>
        <v>-5.0323460639127029E-2</v>
      </c>
    </row>
    <row r="104" spans="1:8" ht="19.5" customHeight="1">
      <c r="A104" s="15" t="s">
        <v>150</v>
      </c>
      <c r="B104" s="49" t="s">
        <v>432</v>
      </c>
      <c r="C104" s="254" t="s">
        <v>690</v>
      </c>
      <c r="D104" s="50">
        <f t="shared" si="22"/>
        <v>987.77020000000005</v>
      </c>
      <c r="E104" s="209">
        <v>987.77020000000005</v>
      </c>
      <c r="F104" s="52"/>
      <c r="G104" s="50">
        <f t="shared" si="19"/>
        <v>-16.569799999999987</v>
      </c>
      <c r="H104" s="51">
        <f t="shared" si="21"/>
        <v>-1.6498197821454872E-2</v>
      </c>
    </row>
    <row r="105" spans="1:8" ht="19.5" customHeight="1">
      <c r="A105" s="15" t="s">
        <v>152</v>
      </c>
      <c r="B105" s="49" t="s">
        <v>433</v>
      </c>
      <c r="C105" s="254" t="s">
        <v>691</v>
      </c>
      <c r="D105" s="50">
        <f t="shared" si="22"/>
        <v>354.81598000000002</v>
      </c>
      <c r="E105" s="209">
        <v>354.81598000000002</v>
      </c>
      <c r="F105" s="52"/>
      <c r="G105" s="50">
        <f t="shared" si="19"/>
        <v>178.64598000000004</v>
      </c>
      <c r="H105" s="51">
        <f t="shared" si="21"/>
        <v>1.0140544928194362</v>
      </c>
    </row>
    <row r="106" spans="1:8" s="194" customFormat="1" ht="19.5" customHeight="1">
      <c r="A106" s="112" t="s">
        <v>434</v>
      </c>
      <c r="B106" s="113" t="s">
        <v>435</v>
      </c>
      <c r="C106" s="195">
        <f>C107</f>
        <v>90</v>
      </c>
      <c r="D106" s="192">
        <f t="shared" si="22"/>
        <v>0</v>
      </c>
      <c r="E106" s="195">
        <f>E107</f>
        <v>0</v>
      </c>
      <c r="F106" s="195">
        <f>F107</f>
        <v>0</v>
      </c>
      <c r="G106" s="192">
        <f t="shared" si="19"/>
        <v>-90</v>
      </c>
      <c r="H106" s="193">
        <f t="shared" si="21"/>
        <v>-1</v>
      </c>
    </row>
    <row r="107" spans="1:8" ht="19.5" customHeight="1">
      <c r="A107" s="15" t="s">
        <v>436</v>
      </c>
      <c r="B107" s="49" t="s">
        <v>437</v>
      </c>
      <c r="C107" s="52">
        <v>90</v>
      </c>
      <c r="D107" s="50"/>
      <c r="E107" s="52"/>
      <c r="F107" s="52"/>
      <c r="G107" s="50">
        <f t="shared" si="19"/>
        <v>-90</v>
      </c>
      <c r="H107" s="51">
        <f t="shared" si="21"/>
        <v>-1</v>
      </c>
    </row>
    <row r="108" spans="1:8" s="194" customFormat="1" ht="19.5" customHeight="1">
      <c r="A108" s="112" t="s">
        <v>438</v>
      </c>
      <c r="B108" s="113" t="s">
        <v>439</v>
      </c>
      <c r="C108" s="195">
        <f>C109+C110</f>
        <v>176.52</v>
      </c>
      <c r="D108" s="192">
        <f t="shared" si="22"/>
        <v>0</v>
      </c>
      <c r="E108" s="195">
        <f>E109+E110</f>
        <v>0</v>
      </c>
      <c r="F108" s="195">
        <f>F109+F110</f>
        <v>0</v>
      </c>
      <c r="G108" s="192">
        <f t="shared" si="19"/>
        <v>-176.52</v>
      </c>
      <c r="H108" s="193">
        <f t="shared" si="21"/>
        <v>-1</v>
      </c>
    </row>
    <row r="109" spans="1:8" ht="19.5" customHeight="1">
      <c r="A109" s="15" t="s">
        <v>440</v>
      </c>
      <c r="B109" s="49" t="s">
        <v>441</v>
      </c>
      <c r="C109" s="52">
        <v>46.52</v>
      </c>
      <c r="D109" s="50">
        <f t="shared" si="22"/>
        <v>0</v>
      </c>
      <c r="E109" s="52"/>
      <c r="F109" s="52"/>
      <c r="G109" s="50">
        <f t="shared" si="19"/>
        <v>-46.52</v>
      </c>
      <c r="H109" s="51">
        <f t="shared" si="21"/>
        <v>-1</v>
      </c>
    </row>
    <row r="110" spans="1:8" ht="19.5" customHeight="1">
      <c r="A110" s="15">
        <v>2101499</v>
      </c>
      <c r="B110" s="250" t="s">
        <v>692</v>
      </c>
      <c r="C110" s="251">
        <v>130</v>
      </c>
      <c r="D110" s="50">
        <f t="shared" si="22"/>
        <v>0</v>
      </c>
      <c r="E110" s="251"/>
      <c r="F110" s="251"/>
      <c r="G110" s="50">
        <f t="shared" ref="G110" si="23">D110-C110</f>
        <v>-130</v>
      </c>
      <c r="H110" s="51">
        <f t="shared" ref="H110" si="24">G110/C110</f>
        <v>-1</v>
      </c>
    </row>
    <row r="111" spans="1:8" s="194" customFormat="1" ht="27">
      <c r="A111" s="112" t="s">
        <v>154</v>
      </c>
      <c r="B111" s="113" t="s">
        <v>442</v>
      </c>
      <c r="C111" s="195">
        <f>C112</f>
        <v>0</v>
      </c>
      <c r="D111" s="192">
        <f t="shared" si="22"/>
        <v>0</v>
      </c>
      <c r="E111" s="195">
        <f>E112</f>
        <v>0</v>
      </c>
      <c r="F111" s="195">
        <f>F112</f>
        <v>0</v>
      </c>
      <c r="G111" s="192">
        <f t="shared" si="19"/>
        <v>0</v>
      </c>
      <c r="H111" s="193" t="e">
        <f t="shared" si="21"/>
        <v>#DIV/0!</v>
      </c>
    </row>
    <row r="112" spans="1:8" ht="27">
      <c r="A112" s="15" t="s">
        <v>156</v>
      </c>
      <c r="B112" s="49" t="s">
        <v>443</v>
      </c>
      <c r="C112" s="52">
        <v>0</v>
      </c>
      <c r="D112" s="50"/>
      <c r="E112" s="52"/>
      <c r="F112" s="52"/>
      <c r="G112" s="50">
        <f t="shared" si="19"/>
        <v>0</v>
      </c>
      <c r="H112" s="51" t="e">
        <f t="shared" si="21"/>
        <v>#DIV/0!</v>
      </c>
    </row>
    <row r="113" spans="1:8" s="194" customFormat="1" ht="19.5" customHeight="1">
      <c r="A113" s="112" t="s">
        <v>444</v>
      </c>
      <c r="B113" s="113" t="s">
        <v>445</v>
      </c>
      <c r="C113" s="192">
        <f>C114+C117</f>
        <v>3516.3159999999998</v>
      </c>
      <c r="D113" s="192">
        <f t="shared" si="22"/>
        <v>350</v>
      </c>
      <c r="E113" s="192">
        <f>E114+E117</f>
        <v>0</v>
      </c>
      <c r="F113" s="192">
        <f>F114+F117</f>
        <v>350</v>
      </c>
      <c r="G113" s="192">
        <f t="shared" si="19"/>
        <v>-3166.3159999999998</v>
      </c>
      <c r="H113" s="193">
        <f t="shared" si="21"/>
        <v>-0.90046400835419793</v>
      </c>
    </row>
    <row r="114" spans="1:8" s="194" customFormat="1" ht="19.5" customHeight="1">
      <c r="A114" s="112" t="s">
        <v>446</v>
      </c>
      <c r="B114" s="113" t="s">
        <v>447</v>
      </c>
      <c r="C114" s="192">
        <f>SUM(C115:C116)</f>
        <v>2285.0859999999998</v>
      </c>
      <c r="D114" s="192">
        <f t="shared" si="22"/>
        <v>350</v>
      </c>
      <c r="E114" s="192">
        <f>SUM(E115:E116)</f>
        <v>0</v>
      </c>
      <c r="F114" s="192">
        <f>SUM(F115:F116)</f>
        <v>350</v>
      </c>
      <c r="G114" s="192">
        <f t="shared" si="19"/>
        <v>-1935.0859999999998</v>
      </c>
      <c r="H114" s="193">
        <f t="shared" si="21"/>
        <v>-0.84683289819289076</v>
      </c>
    </row>
    <row r="115" spans="1:8" ht="19.5" customHeight="1">
      <c r="A115" s="15" t="s">
        <v>448</v>
      </c>
      <c r="B115" s="49" t="s">
        <v>449</v>
      </c>
      <c r="C115" s="50">
        <v>2228.596</v>
      </c>
      <c r="D115" s="50">
        <f t="shared" si="22"/>
        <v>150</v>
      </c>
      <c r="E115" s="50"/>
      <c r="F115" s="50">
        <v>150</v>
      </c>
      <c r="G115" s="50">
        <f t="shared" si="19"/>
        <v>-2078.596</v>
      </c>
      <c r="H115" s="51">
        <f t="shared" si="21"/>
        <v>-0.93269304979457923</v>
      </c>
    </row>
    <row r="116" spans="1:8" ht="19.5" customHeight="1">
      <c r="A116" s="15" t="s">
        <v>450</v>
      </c>
      <c r="B116" s="49" t="s">
        <v>451</v>
      </c>
      <c r="C116" s="52">
        <v>56.49</v>
      </c>
      <c r="D116" s="50">
        <f t="shared" si="22"/>
        <v>200</v>
      </c>
      <c r="E116" s="52"/>
      <c r="F116" s="52">
        <v>200</v>
      </c>
      <c r="G116" s="50">
        <f t="shared" si="19"/>
        <v>143.51</v>
      </c>
      <c r="H116" s="51">
        <f t="shared" si="21"/>
        <v>2.540449637103912</v>
      </c>
    </row>
    <row r="117" spans="1:8" s="194" customFormat="1" ht="19.5" customHeight="1">
      <c r="A117" s="363">
        <v>21110</v>
      </c>
      <c r="B117" s="363" t="s">
        <v>716</v>
      </c>
      <c r="C117" s="258">
        <f>C118</f>
        <v>1231.23</v>
      </c>
      <c r="D117" s="192">
        <f t="shared" si="22"/>
        <v>0</v>
      </c>
      <c r="E117" s="258">
        <f>E118</f>
        <v>0</v>
      </c>
      <c r="F117" s="258">
        <f>F118</f>
        <v>0</v>
      </c>
      <c r="G117" s="192">
        <f t="shared" ref="G117:G118" si="25">D117-C117</f>
        <v>-1231.23</v>
      </c>
      <c r="H117" s="193">
        <f t="shared" ref="H117:H118" si="26">G117/C117</f>
        <v>-1</v>
      </c>
    </row>
    <row r="118" spans="1:8" ht="19.5" customHeight="1">
      <c r="A118" s="364">
        <v>2111001</v>
      </c>
      <c r="B118" s="365" t="s">
        <v>717</v>
      </c>
      <c r="C118" s="251">
        <v>1231.23</v>
      </c>
      <c r="D118" s="50">
        <f t="shared" si="22"/>
        <v>0</v>
      </c>
      <c r="E118" s="251"/>
      <c r="F118" s="251"/>
      <c r="G118" s="50">
        <f t="shared" si="25"/>
        <v>-1231.23</v>
      </c>
      <c r="H118" s="51">
        <f t="shared" si="26"/>
        <v>-1</v>
      </c>
    </row>
    <row r="119" spans="1:8" s="194" customFormat="1" ht="19.5" customHeight="1">
      <c r="A119" s="112" t="s">
        <v>158</v>
      </c>
      <c r="B119" s="113" t="s">
        <v>452</v>
      </c>
      <c r="C119" s="192">
        <f>C120+C122+C124</f>
        <v>10159.939999999999</v>
      </c>
      <c r="D119" s="192">
        <f t="shared" si="22"/>
        <v>11628</v>
      </c>
      <c r="E119" s="192">
        <f>E120+E122+E124</f>
        <v>0</v>
      </c>
      <c r="F119" s="192">
        <f>F120+F122+F124</f>
        <v>11628</v>
      </c>
      <c r="G119" s="192">
        <f t="shared" si="19"/>
        <v>1468.0600000000013</v>
      </c>
      <c r="H119" s="193">
        <f t="shared" si="21"/>
        <v>0.14449494780481001</v>
      </c>
    </row>
    <row r="120" spans="1:8" s="194" customFormat="1" ht="19.5" customHeight="1">
      <c r="A120" s="112" t="s">
        <v>160</v>
      </c>
      <c r="B120" s="113" t="s">
        <v>453</v>
      </c>
      <c r="C120" s="192">
        <f>SUM(C121:C121)</f>
        <v>3222.38</v>
      </c>
      <c r="D120" s="192">
        <f t="shared" si="22"/>
        <v>2820</v>
      </c>
      <c r="E120" s="192">
        <f>SUM(E121:E121)</f>
        <v>0</v>
      </c>
      <c r="F120" s="192">
        <f>SUM(F121:F121)</f>
        <v>2820</v>
      </c>
      <c r="G120" s="192">
        <f t="shared" si="19"/>
        <v>-402.38000000000011</v>
      </c>
      <c r="H120" s="193">
        <f t="shared" si="21"/>
        <v>-0.12487043737858355</v>
      </c>
    </row>
    <row r="121" spans="1:8" ht="27">
      <c r="A121" s="15" t="s">
        <v>162</v>
      </c>
      <c r="B121" s="49" t="s">
        <v>454</v>
      </c>
      <c r="C121" s="50">
        <v>3222.38</v>
      </c>
      <c r="D121" s="50">
        <f t="shared" si="22"/>
        <v>2820</v>
      </c>
      <c r="E121" s="50"/>
      <c r="F121" s="50">
        <v>2820</v>
      </c>
      <c r="G121" s="50">
        <f t="shared" si="19"/>
        <v>-402.38000000000011</v>
      </c>
      <c r="H121" s="51">
        <f t="shared" si="21"/>
        <v>-0.12487043737858355</v>
      </c>
    </row>
    <row r="122" spans="1:8" s="194" customFormat="1" ht="19.5" customHeight="1">
      <c r="A122" s="112" t="s">
        <v>168</v>
      </c>
      <c r="B122" s="113" t="s">
        <v>455</v>
      </c>
      <c r="C122" s="192">
        <f>C123</f>
        <v>2161.7399999999998</v>
      </c>
      <c r="D122" s="192">
        <f t="shared" si="22"/>
        <v>5062</v>
      </c>
      <c r="E122" s="192">
        <f>E123</f>
        <v>0</v>
      </c>
      <c r="F122" s="192">
        <f>F123</f>
        <v>5062</v>
      </c>
      <c r="G122" s="192">
        <f t="shared" si="19"/>
        <v>2900.26</v>
      </c>
      <c r="H122" s="193">
        <f t="shared" si="21"/>
        <v>1.3416322036877704</v>
      </c>
    </row>
    <row r="123" spans="1:8" ht="19.5" customHeight="1">
      <c r="A123" s="15" t="s">
        <v>170</v>
      </c>
      <c r="B123" s="49" t="s">
        <v>456</v>
      </c>
      <c r="C123" s="50">
        <v>2161.7399999999998</v>
      </c>
      <c r="D123" s="50">
        <f t="shared" si="22"/>
        <v>5062</v>
      </c>
      <c r="E123" s="50"/>
      <c r="F123" s="50">
        <v>5062</v>
      </c>
      <c r="G123" s="50">
        <f t="shared" si="19"/>
        <v>2900.26</v>
      </c>
      <c r="H123" s="51">
        <f t="shared" si="21"/>
        <v>1.3416322036877704</v>
      </c>
    </row>
    <row r="124" spans="1:8" s="194" customFormat="1" ht="26.25" customHeight="1">
      <c r="A124" s="112" t="s">
        <v>176</v>
      </c>
      <c r="B124" s="113" t="s">
        <v>457</v>
      </c>
      <c r="C124" s="192">
        <f>SUM(C125:C125)</f>
        <v>4775.82</v>
      </c>
      <c r="D124" s="192">
        <f t="shared" si="22"/>
        <v>3746</v>
      </c>
      <c r="E124" s="192">
        <f>SUM(E125:E125)</f>
        <v>0</v>
      </c>
      <c r="F124" s="192">
        <f>SUM(F125:F125)</f>
        <v>3746</v>
      </c>
      <c r="G124" s="192">
        <f t="shared" si="19"/>
        <v>-1029.8199999999997</v>
      </c>
      <c r="H124" s="193">
        <f t="shared" si="21"/>
        <v>-0.21563207993601094</v>
      </c>
    </row>
    <row r="125" spans="1:8" ht="19.5" customHeight="1">
      <c r="A125" s="15">
        <v>2129901</v>
      </c>
      <c r="B125" s="49" t="s">
        <v>458</v>
      </c>
      <c r="C125" s="50">
        <v>4775.82</v>
      </c>
      <c r="D125" s="50">
        <f t="shared" si="22"/>
        <v>3746</v>
      </c>
      <c r="E125" s="50"/>
      <c r="F125" s="50">
        <v>3746</v>
      </c>
      <c r="G125" s="50">
        <f t="shared" si="19"/>
        <v>-1029.8199999999997</v>
      </c>
      <c r="H125" s="51">
        <f t="shared" si="21"/>
        <v>-0.21563207993601094</v>
      </c>
    </row>
    <row r="126" spans="1:8" s="194" customFormat="1" ht="19.5" customHeight="1">
      <c r="A126" s="112" t="s">
        <v>179</v>
      </c>
      <c r="B126" s="113" t="s">
        <v>459</v>
      </c>
      <c r="C126" s="192">
        <f>C127+C137+C140+C144+C146+C148+C151</f>
        <v>35328.18</v>
      </c>
      <c r="D126" s="192">
        <f t="shared" si="22"/>
        <v>9485.659599999999</v>
      </c>
      <c r="E126" s="192">
        <f>E127+E137+E140+E144+E146+E148</f>
        <v>1111.1596</v>
      </c>
      <c r="F126" s="192">
        <f>F127+F137+F140+F144+F146+F148</f>
        <v>8374.5</v>
      </c>
      <c r="G126" s="192">
        <f t="shared" si="19"/>
        <v>-25842.520400000001</v>
      </c>
      <c r="H126" s="193">
        <f t="shared" si="21"/>
        <v>-0.73149877519872242</v>
      </c>
    </row>
    <row r="127" spans="1:8" s="194" customFormat="1" ht="19.5" customHeight="1">
      <c r="A127" s="112" t="s">
        <v>181</v>
      </c>
      <c r="B127" s="113" t="s">
        <v>460</v>
      </c>
      <c r="C127" s="192">
        <f>C128+C129+C130+C131+C132+C133+C134+C135+C136</f>
        <v>17973.75</v>
      </c>
      <c r="D127" s="192">
        <f t="shared" si="22"/>
        <v>2480.154</v>
      </c>
      <c r="E127" s="192">
        <f>SUM(E128:E136)</f>
        <v>914.654</v>
      </c>
      <c r="F127" s="192">
        <f>SUM(F128:F136)</f>
        <v>1565.5</v>
      </c>
      <c r="G127" s="192">
        <f t="shared" si="19"/>
        <v>-15493.596</v>
      </c>
      <c r="H127" s="193">
        <f t="shared" si="21"/>
        <v>-0.86201243480075107</v>
      </c>
    </row>
    <row r="128" spans="1:8" ht="19.5" customHeight="1">
      <c r="A128" s="15" t="s">
        <v>183</v>
      </c>
      <c r="B128" s="49" t="s">
        <v>329</v>
      </c>
      <c r="C128" s="254" t="s">
        <v>696</v>
      </c>
      <c r="D128" s="50">
        <f t="shared" si="22"/>
        <v>914.654</v>
      </c>
      <c r="E128" s="50">
        <v>914.654</v>
      </c>
      <c r="F128" s="50"/>
      <c r="G128" s="50">
        <f t="shared" si="19"/>
        <v>-50.635999999999967</v>
      </c>
      <c r="H128" s="51">
        <f t="shared" si="21"/>
        <v>-5.2456774648033201E-2</v>
      </c>
    </row>
    <row r="129" spans="1:8" ht="19.5" customHeight="1">
      <c r="A129" s="15" t="s">
        <v>184</v>
      </c>
      <c r="B129" s="49" t="s">
        <v>461</v>
      </c>
      <c r="C129" s="254" t="s">
        <v>697</v>
      </c>
      <c r="D129" s="50">
        <f t="shared" si="22"/>
        <v>51</v>
      </c>
      <c r="E129" s="52"/>
      <c r="F129" s="52">
        <v>51</v>
      </c>
      <c r="G129" s="50">
        <f t="shared" si="19"/>
        <v>22.11</v>
      </c>
      <c r="H129" s="51">
        <f t="shared" si="21"/>
        <v>0.76531671858774664</v>
      </c>
    </row>
    <row r="130" spans="1:8" ht="19.5" customHeight="1">
      <c r="A130" s="15" t="s">
        <v>186</v>
      </c>
      <c r="B130" s="49" t="s">
        <v>462</v>
      </c>
      <c r="C130" s="254" t="s">
        <v>698</v>
      </c>
      <c r="D130" s="50">
        <f t="shared" si="22"/>
        <v>29</v>
      </c>
      <c r="E130" s="52"/>
      <c r="F130" s="52">
        <v>29</v>
      </c>
      <c r="G130" s="50">
        <f t="shared" si="19"/>
        <v>-64.42</v>
      </c>
      <c r="H130" s="51">
        <f t="shared" si="21"/>
        <v>-0.68957396703061447</v>
      </c>
    </row>
    <row r="131" spans="1:8" ht="19.5" customHeight="1">
      <c r="A131" s="249">
        <v>2130111</v>
      </c>
      <c r="B131" s="250" t="s">
        <v>693</v>
      </c>
      <c r="C131" s="254" t="s">
        <v>699</v>
      </c>
      <c r="D131" s="50">
        <f t="shared" si="22"/>
        <v>0</v>
      </c>
      <c r="E131" s="251"/>
      <c r="F131" s="251"/>
      <c r="G131" s="50">
        <f t="shared" ref="G131" si="27">D131-C131</f>
        <v>-9.7200000000000006</v>
      </c>
      <c r="H131" s="51">
        <f t="shared" ref="H131" si="28">G131/C131</f>
        <v>-1</v>
      </c>
    </row>
    <row r="132" spans="1:8" ht="19.5" customHeight="1">
      <c r="A132" s="15" t="s">
        <v>463</v>
      </c>
      <c r="B132" s="49" t="s">
        <v>464</v>
      </c>
      <c r="C132" s="254">
        <v>6281.73</v>
      </c>
      <c r="D132" s="50">
        <f t="shared" si="22"/>
        <v>0</v>
      </c>
      <c r="E132" s="50"/>
      <c r="F132" s="50"/>
      <c r="G132" s="50">
        <f t="shared" si="19"/>
        <v>-6281.73</v>
      </c>
      <c r="H132" s="51">
        <f t="shared" si="21"/>
        <v>-1</v>
      </c>
    </row>
    <row r="133" spans="1:8" ht="19.5" customHeight="1">
      <c r="A133" s="15" t="s">
        <v>694</v>
      </c>
      <c r="B133" s="250" t="s">
        <v>695</v>
      </c>
      <c r="C133" s="254">
        <v>0</v>
      </c>
      <c r="D133" s="50">
        <f t="shared" si="22"/>
        <v>0</v>
      </c>
      <c r="E133" s="252"/>
      <c r="F133" s="252"/>
      <c r="G133" s="50">
        <f t="shared" ref="G133" si="29">D133-C133</f>
        <v>0</v>
      </c>
      <c r="H133" s="51" t="e">
        <f t="shared" ref="H133" si="30">G133/C133</f>
        <v>#DIV/0!</v>
      </c>
    </row>
    <row r="134" spans="1:8" ht="19.5" customHeight="1">
      <c r="A134" s="15" t="s">
        <v>465</v>
      </c>
      <c r="B134" s="49" t="s">
        <v>466</v>
      </c>
      <c r="C134" s="254">
        <v>0</v>
      </c>
      <c r="D134" s="50">
        <f t="shared" si="22"/>
        <v>0</v>
      </c>
      <c r="E134" s="52"/>
      <c r="F134" s="52"/>
      <c r="G134" s="50">
        <f t="shared" si="19"/>
        <v>0</v>
      </c>
      <c r="H134" s="51" t="e">
        <f t="shared" si="21"/>
        <v>#DIV/0!</v>
      </c>
    </row>
    <row r="135" spans="1:8" ht="19.5" customHeight="1">
      <c r="A135" s="15" t="s">
        <v>188</v>
      </c>
      <c r="B135" s="49" t="s">
        <v>467</v>
      </c>
      <c r="C135" s="254" t="s">
        <v>700</v>
      </c>
      <c r="D135" s="50">
        <f t="shared" si="22"/>
        <v>1264.5</v>
      </c>
      <c r="E135" s="50"/>
      <c r="F135" s="50">
        <v>1264.5</v>
      </c>
      <c r="G135" s="50">
        <f t="shared" si="19"/>
        <v>0</v>
      </c>
      <c r="H135" s="51">
        <f t="shared" si="21"/>
        <v>0</v>
      </c>
    </row>
    <row r="136" spans="1:8" ht="19.5" customHeight="1">
      <c r="A136" s="15" t="s">
        <v>190</v>
      </c>
      <c r="B136" s="49" t="s">
        <v>468</v>
      </c>
      <c r="C136" s="254">
        <v>9330.2000000000007</v>
      </c>
      <c r="D136" s="50">
        <f t="shared" si="22"/>
        <v>221</v>
      </c>
      <c r="E136" s="50"/>
      <c r="F136" s="50">
        <v>221</v>
      </c>
      <c r="G136" s="50">
        <f t="shared" si="19"/>
        <v>-9109.2000000000007</v>
      </c>
      <c r="H136" s="51">
        <f t="shared" si="21"/>
        <v>-0.97631347666716684</v>
      </c>
    </row>
    <row r="137" spans="1:8" s="194" customFormat="1" ht="19.5" customHeight="1">
      <c r="A137" s="112" t="s">
        <v>192</v>
      </c>
      <c r="B137" s="113" t="s">
        <v>469</v>
      </c>
      <c r="C137" s="192">
        <f>SUM(C138:C139)</f>
        <v>10116.57</v>
      </c>
      <c r="D137" s="192">
        <f t="shared" si="22"/>
        <v>5524</v>
      </c>
      <c r="E137" s="192">
        <f>SUM(E138:E139)</f>
        <v>0</v>
      </c>
      <c r="F137" s="192">
        <f>SUM(F138:F139)</f>
        <v>5524</v>
      </c>
      <c r="G137" s="192">
        <f t="shared" si="19"/>
        <v>-4592.57</v>
      </c>
      <c r="H137" s="193">
        <f t="shared" si="21"/>
        <v>-0.45396512849710918</v>
      </c>
    </row>
    <row r="138" spans="1:8" ht="19.5" customHeight="1">
      <c r="A138" s="15" t="s">
        <v>194</v>
      </c>
      <c r="B138" s="49" t="s">
        <v>470</v>
      </c>
      <c r="C138" s="50">
        <v>9434.18</v>
      </c>
      <c r="D138" s="50">
        <f t="shared" si="22"/>
        <v>5524</v>
      </c>
      <c r="E138" s="50"/>
      <c r="F138" s="50">
        <v>5524</v>
      </c>
      <c r="G138" s="50">
        <f t="shared" si="19"/>
        <v>-3910.1800000000003</v>
      </c>
      <c r="H138" s="51">
        <f t="shared" si="21"/>
        <v>-0.41446951404361587</v>
      </c>
    </row>
    <row r="139" spans="1:8" ht="19.5" customHeight="1">
      <c r="A139" s="15">
        <v>2130221</v>
      </c>
      <c r="B139" s="49" t="s">
        <v>701</v>
      </c>
      <c r="C139" s="52">
        <v>682.39</v>
      </c>
      <c r="D139" s="50">
        <f t="shared" si="22"/>
        <v>0</v>
      </c>
      <c r="E139" s="52"/>
      <c r="F139" s="52"/>
      <c r="G139" s="50">
        <f t="shared" ref="G139:G164" si="31">D139-C139</f>
        <v>-682.39</v>
      </c>
      <c r="H139" s="51">
        <f t="shared" si="21"/>
        <v>-1</v>
      </c>
    </row>
    <row r="140" spans="1:8" s="194" customFormat="1" ht="19.5" customHeight="1">
      <c r="A140" s="112" t="s">
        <v>196</v>
      </c>
      <c r="B140" s="113" t="s">
        <v>471</v>
      </c>
      <c r="C140" s="192">
        <f>C141+C142+C143</f>
        <v>2912.2</v>
      </c>
      <c r="D140" s="192">
        <f t="shared" ref="D140:D163" si="32">E140+F140</f>
        <v>358.50559999999996</v>
      </c>
      <c r="E140" s="192">
        <f>SUM(E141:E143)</f>
        <v>196.50559999999999</v>
      </c>
      <c r="F140" s="192">
        <f>SUM(F141:F143)</f>
        <v>162</v>
      </c>
      <c r="G140" s="192">
        <f t="shared" si="31"/>
        <v>-2553.6943999999999</v>
      </c>
      <c r="H140" s="193">
        <f t="shared" ref="H140:H164" si="33">G140/C140</f>
        <v>-0.87689526818213037</v>
      </c>
    </row>
    <row r="141" spans="1:8" ht="19.5" customHeight="1">
      <c r="A141" s="15" t="s">
        <v>472</v>
      </c>
      <c r="B141" s="49" t="s">
        <v>473</v>
      </c>
      <c r="C141" s="254">
        <v>2158.4499999999998</v>
      </c>
      <c r="D141" s="50">
        <f t="shared" si="32"/>
        <v>0</v>
      </c>
      <c r="E141" s="52"/>
      <c r="F141" s="52"/>
      <c r="G141" s="50">
        <f t="shared" si="31"/>
        <v>-2158.4499999999998</v>
      </c>
      <c r="H141" s="51">
        <f t="shared" si="33"/>
        <v>-1</v>
      </c>
    </row>
    <row r="142" spans="1:8" ht="19.5" customHeight="1">
      <c r="A142" s="15" t="s">
        <v>198</v>
      </c>
      <c r="B142" s="49" t="s">
        <v>474</v>
      </c>
      <c r="C142" s="254" t="s">
        <v>702</v>
      </c>
      <c r="D142" s="50">
        <f t="shared" si="32"/>
        <v>196.50559999999999</v>
      </c>
      <c r="E142" s="52">
        <v>196.50559999999999</v>
      </c>
      <c r="F142" s="52"/>
      <c r="G142" s="50">
        <f t="shared" si="31"/>
        <v>-14.944400000000002</v>
      </c>
      <c r="H142" s="51">
        <f t="shared" si="33"/>
        <v>-7.067580988413337E-2</v>
      </c>
    </row>
    <row r="143" spans="1:8" ht="19.5" customHeight="1">
      <c r="A143" s="15" t="s">
        <v>200</v>
      </c>
      <c r="B143" s="49" t="s">
        <v>475</v>
      </c>
      <c r="C143" s="254" t="s">
        <v>703</v>
      </c>
      <c r="D143" s="50">
        <f t="shared" si="32"/>
        <v>162</v>
      </c>
      <c r="E143" s="52"/>
      <c r="F143" s="52">
        <v>162</v>
      </c>
      <c r="G143" s="50">
        <f t="shared" si="31"/>
        <v>-380.29999999999995</v>
      </c>
      <c r="H143" s="51">
        <f t="shared" si="33"/>
        <v>-0.70127235847316982</v>
      </c>
    </row>
    <row r="144" spans="1:8" s="194" customFormat="1" ht="19.5" customHeight="1">
      <c r="A144" s="112" t="s">
        <v>476</v>
      </c>
      <c r="B144" s="113" t="s">
        <v>477</v>
      </c>
      <c r="C144" s="195">
        <f>C145</f>
        <v>140</v>
      </c>
      <c r="D144" s="192">
        <f t="shared" si="32"/>
        <v>70</v>
      </c>
      <c r="E144" s="195">
        <f>E145</f>
        <v>0</v>
      </c>
      <c r="F144" s="195">
        <f>F145</f>
        <v>70</v>
      </c>
      <c r="G144" s="192">
        <f t="shared" si="31"/>
        <v>-70</v>
      </c>
      <c r="H144" s="193">
        <f t="shared" si="33"/>
        <v>-0.5</v>
      </c>
    </row>
    <row r="145" spans="1:8" ht="19.5" customHeight="1">
      <c r="A145" s="15">
        <v>2130599</v>
      </c>
      <c r="B145" s="49" t="s">
        <v>601</v>
      </c>
      <c r="C145" s="52">
        <v>140</v>
      </c>
      <c r="D145" s="50">
        <f t="shared" si="32"/>
        <v>70</v>
      </c>
      <c r="E145" s="52"/>
      <c r="F145" s="52">
        <v>70</v>
      </c>
      <c r="G145" s="50">
        <f t="shared" si="31"/>
        <v>-70</v>
      </c>
      <c r="H145" s="51">
        <f t="shared" si="33"/>
        <v>-0.5</v>
      </c>
    </row>
    <row r="146" spans="1:8" s="194" customFormat="1" ht="19.5" customHeight="1">
      <c r="A146" s="112" t="s">
        <v>478</v>
      </c>
      <c r="B146" s="113" t="s">
        <v>479</v>
      </c>
      <c r="C146" s="192">
        <f>SUM(C147:C147)</f>
        <v>1636</v>
      </c>
      <c r="D146" s="192">
        <f t="shared" si="32"/>
        <v>0</v>
      </c>
      <c r="E146" s="192">
        <f>SUM(E147:E147)</f>
        <v>0</v>
      </c>
      <c r="F146" s="192">
        <f>SUM(F147:F147)</f>
        <v>0</v>
      </c>
      <c r="G146" s="192">
        <f t="shared" si="31"/>
        <v>-1636</v>
      </c>
      <c r="H146" s="193">
        <f t="shared" si="33"/>
        <v>-1</v>
      </c>
    </row>
    <row r="147" spans="1:8" ht="19.5" customHeight="1">
      <c r="A147" s="15" t="s">
        <v>480</v>
      </c>
      <c r="B147" s="49" t="s">
        <v>481</v>
      </c>
      <c r="C147" s="53">
        <v>1636</v>
      </c>
      <c r="D147" s="50">
        <f t="shared" si="32"/>
        <v>0</v>
      </c>
      <c r="E147" s="53"/>
      <c r="F147" s="53"/>
      <c r="G147" s="50">
        <f t="shared" si="31"/>
        <v>-1636</v>
      </c>
      <c r="H147" s="51">
        <f t="shared" si="33"/>
        <v>-1</v>
      </c>
    </row>
    <row r="148" spans="1:8" s="194" customFormat="1" ht="19.5" customHeight="1">
      <c r="A148" s="112" t="s">
        <v>202</v>
      </c>
      <c r="B148" s="113" t="s">
        <v>482</v>
      </c>
      <c r="C148" s="192">
        <f>C149+C150</f>
        <v>2190.6999999999998</v>
      </c>
      <c r="D148" s="192">
        <f t="shared" si="32"/>
        <v>1053</v>
      </c>
      <c r="E148" s="192">
        <f>E149+E150</f>
        <v>0</v>
      </c>
      <c r="F148" s="192">
        <f>F149+F150</f>
        <v>1053</v>
      </c>
      <c r="G148" s="192">
        <f t="shared" si="31"/>
        <v>-1137.6999999999998</v>
      </c>
      <c r="H148" s="193">
        <f t="shared" si="33"/>
        <v>-0.51933172045464915</v>
      </c>
    </row>
    <row r="149" spans="1:8" ht="27">
      <c r="A149" s="15" t="s">
        <v>204</v>
      </c>
      <c r="B149" s="49" t="s">
        <v>483</v>
      </c>
      <c r="C149" s="50">
        <v>2014.99</v>
      </c>
      <c r="D149" s="50">
        <f t="shared" si="32"/>
        <v>1053</v>
      </c>
      <c r="E149" s="50"/>
      <c r="F149" s="50">
        <v>1053</v>
      </c>
      <c r="G149" s="50">
        <f t="shared" si="31"/>
        <v>-961.99</v>
      </c>
      <c r="H149" s="51">
        <f t="shared" si="33"/>
        <v>-0.47741676137350558</v>
      </c>
    </row>
    <row r="150" spans="1:8" ht="22.5" customHeight="1">
      <c r="A150" s="15">
        <v>2130799</v>
      </c>
      <c r="B150" s="250" t="s">
        <v>704</v>
      </c>
      <c r="C150" s="252">
        <v>175.71</v>
      </c>
      <c r="D150" s="50">
        <f t="shared" si="32"/>
        <v>0</v>
      </c>
      <c r="E150" s="252"/>
      <c r="F150" s="252"/>
      <c r="G150" s="50">
        <f t="shared" ref="G150" si="34">D150-C150</f>
        <v>-175.71</v>
      </c>
      <c r="H150" s="51">
        <f t="shared" ref="H150" si="35">G150/C150</f>
        <v>-1</v>
      </c>
    </row>
    <row r="151" spans="1:8" s="194" customFormat="1" ht="22.5" customHeight="1">
      <c r="A151" s="255">
        <v>21399</v>
      </c>
      <c r="B151" s="260" t="s">
        <v>705</v>
      </c>
      <c r="C151" s="257">
        <f>C152</f>
        <v>358.96</v>
      </c>
      <c r="D151" s="192">
        <f t="shared" si="32"/>
        <v>0</v>
      </c>
      <c r="E151" s="257">
        <f>E152</f>
        <v>0</v>
      </c>
      <c r="F151" s="257">
        <f>F152</f>
        <v>0</v>
      </c>
      <c r="G151" s="192">
        <f t="shared" ref="G151" si="36">D151-C151</f>
        <v>-358.96</v>
      </c>
      <c r="H151" s="193">
        <f t="shared" ref="H151" si="37">G151/C151</f>
        <v>-1</v>
      </c>
    </row>
    <row r="152" spans="1:8" ht="22.5" customHeight="1">
      <c r="A152" s="249">
        <v>2139999</v>
      </c>
      <c r="B152" s="250" t="s">
        <v>705</v>
      </c>
      <c r="C152" s="252">
        <v>358.96</v>
      </c>
      <c r="D152" s="192">
        <f t="shared" si="32"/>
        <v>0</v>
      </c>
      <c r="E152" s="252"/>
      <c r="F152" s="252"/>
      <c r="G152" s="50">
        <f t="shared" ref="G152" si="38">D152-C152</f>
        <v>-358.96</v>
      </c>
      <c r="H152" s="51">
        <f t="shared" ref="H152" si="39">G152/C152</f>
        <v>-1</v>
      </c>
    </row>
    <row r="153" spans="1:8" s="194" customFormat="1" ht="22.5" customHeight="1">
      <c r="A153" s="266" t="s">
        <v>706</v>
      </c>
      <c r="B153" s="266" t="s">
        <v>707</v>
      </c>
      <c r="C153" s="257">
        <f>C154+C156</f>
        <v>829.36</v>
      </c>
      <c r="D153" s="192">
        <f t="shared" si="32"/>
        <v>0</v>
      </c>
      <c r="E153" s="257">
        <f>E154+E156</f>
        <v>0</v>
      </c>
      <c r="F153" s="257">
        <f>F154+F156</f>
        <v>0</v>
      </c>
      <c r="G153" s="192">
        <f t="shared" ref="G153:G157" si="40">D153-C153</f>
        <v>-829.36</v>
      </c>
      <c r="H153" s="193">
        <f t="shared" ref="H153:H157" si="41">G153/C153</f>
        <v>-1</v>
      </c>
    </row>
    <row r="154" spans="1:8" s="194" customFormat="1" ht="22.5" customHeight="1">
      <c r="A154" s="266" t="s">
        <v>708</v>
      </c>
      <c r="B154" s="266" t="s">
        <v>709</v>
      </c>
      <c r="C154" s="257">
        <f>C155</f>
        <v>127.9</v>
      </c>
      <c r="D154" s="192">
        <f t="shared" si="32"/>
        <v>0</v>
      </c>
      <c r="E154" s="257">
        <f>E155</f>
        <v>0</v>
      </c>
      <c r="F154" s="257">
        <f>F155</f>
        <v>0</v>
      </c>
      <c r="G154" s="192">
        <f t="shared" si="40"/>
        <v>-127.9</v>
      </c>
      <c r="H154" s="193">
        <f t="shared" si="41"/>
        <v>-1</v>
      </c>
    </row>
    <row r="155" spans="1:8" ht="22.5" customHeight="1">
      <c r="A155" s="267" t="s">
        <v>710</v>
      </c>
      <c r="B155" s="267" t="s">
        <v>711</v>
      </c>
      <c r="C155" s="252">
        <v>127.9</v>
      </c>
      <c r="D155" s="192">
        <f t="shared" si="32"/>
        <v>0</v>
      </c>
      <c r="E155" s="252"/>
      <c r="F155" s="252"/>
      <c r="G155" s="50">
        <f t="shared" si="40"/>
        <v>-127.9</v>
      </c>
      <c r="H155" s="51">
        <f t="shared" si="41"/>
        <v>-1</v>
      </c>
    </row>
    <row r="156" spans="1:8" s="194" customFormat="1" ht="22.5" customHeight="1">
      <c r="A156" s="266" t="s">
        <v>712</v>
      </c>
      <c r="B156" s="266" t="s">
        <v>713</v>
      </c>
      <c r="C156" s="257">
        <f>C157</f>
        <v>701.46</v>
      </c>
      <c r="D156" s="192">
        <f t="shared" si="32"/>
        <v>0</v>
      </c>
      <c r="E156" s="257">
        <f>E157</f>
        <v>0</v>
      </c>
      <c r="F156" s="257">
        <f>F157</f>
        <v>0</v>
      </c>
      <c r="G156" s="192">
        <f t="shared" si="40"/>
        <v>-701.46</v>
      </c>
      <c r="H156" s="193">
        <f t="shared" si="41"/>
        <v>-1</v>
      </c>
    </row>
    <row r="157" spans="1:8" ht="22.5" customHeight="1">
      <c r="A157" s="267" t="s">
        <v>714</v>
      </c>
      <c r="B157" s="267" t="s">
        <v>715</v>
      </c>
      <c r="C157" s="252">
        <v>701.46</v>
      </c>
      <c r="D157" s="192">
        <f t="shared" si="32"/>
        <v>0</v>
      </c>
      <c r="E157" s="252"/>
      <c r="F157" s="252"/>
      <c r="G157" s="50">
        <f t="shared" si="40"/>
        <v>-701.46</v>
      </c>
      <c r="H157" s="51">
        <f t="shared" si="41"/>
        <v>-1</v>
      </c>
    </row>
    <row r="158" spans="1:8" s="194" customFormat="1" ht="19.5" customHeight="1">
      <c r="A158" s="112">
        <v>224</v>
      </c>
      <c r="B158" s="113" t="s">
        <v>602</v>
      </c>
      <c r="C158" s="195">
        <f>C159</f>
        <v>100</v>
      </c>
      <c r="D158" s="192">
        <f t="shared" si="32"/>
        <v>100</v>
      </c>
      <c r="E158" s="195">
        <f>E159</f>
        <v>0</v>
      </c>
      <c r="F158" s="195">
        <f>F159</f>
        <v>100</v>
      </c>
      <c r="G158" s="192">
        <f t="shared" si="31"/>
        <v>0</v>
      </c>
      <c r="H158" s="193">
        <f t="shared" si="33"/>
        <v>0</v>
      </c>
    </row>
    <row r="159" spans="1:8" s="194" customFormat="1" ht="19.5" customHeight="1">
      <c r="A159" s="112">
        <v>22402</v>
      </c>
      <c r="B159" s="113" t="s">
        <v>603</v>
      </c>
      <c r="C159" s="195">
        <f>C160</f>
        <v>100</v>
      </c>
      <c r="D159" s="192">
        <f t="shared" si="32"/>
        <v>100</v>
      </c>
      <c r="E159" s="195">
        <f>E160</f>
        <v>0</v>
      </c>
      <c r="F159" s="195">
        <f>F160</f>
        <v>100</v>
      </c>
      <c r="G159" s="192">
        <f t="shared" si="31"/>
        <v>0</v>
      </c>
      <c r="H159" s="193">
        <f t="shared" si="33"/>
        <v>0</v>
      </c>
    </row>
    <row r="160" spans="1:8" ht="19.5" customHeight="1">
      <c r="A160" s="15" t="s">
        <v>484</v>
      </c>
      <c r="B160" s="49" t="s">
        <v>604</v>
      </c>
      <c r="C160" s="52">
        <v>100</v>
      </c>
      <c r="D160" s="50">
        <f t="shared" si="32"/>
        <v>100</v>
      </c>
      <c r="E160" s="52"/>
      <c r="F160" s="52">
        <v>100</v>
      </c>
      <c r="G160" s="50">
        <f t="shared" si="31"/>
        <v>0</v>
      </c>
      <c r="H160" s="51">
        <f t="shared" si="33"/>
        <v>0</v>
      </c>
    </row>
    <row r="161" spans="1:8" s="194" customFormat="1" ht="19.5" customHeight="1">
      <c r="A161" s="112" t="s">
        <v>485</v>
      </c>
      <c r="B161" s="113" t="s">
        <v>486</v>
      </c>
      <c r="C161" s="195">
        <f>C162</f>
        <v>137.15</v>
      </c>
      <c r="D161" s="192">
        <f t="shared" si="32"/>
        <v>0</v>
      </c>
      <c r="E161" s="195">
        <f>E162</f>
        <v>0</v>
      </c>
      <c r="F161" s="195">
        <f>F162</f>
        <v>0</v>
      </c>
      <c r="G161" s="192">
        <f t="shared" si="31"/>
        <v>-137.15</v>
      </c>
      <c r="H161" s="193">
        <f t="shared" si="33"/>
        <v>-1</v>
      </c>
    </row>
    <row r="162" spans="1:8" s="194" customFormat="1" ht="19.5" customHeight="1">
      <c r="A162" s="112" t="s">
        <v>487</v>
      </c>
      <c r="B162" s="113" t="s">
        <v>488</v>
      </c>
      <c r="C162" s="195">
        <f>C163</f>
        <v>137.15</v>
      </c>
      <c r="D162" s="192">
        <f t="shared" si="32"/>
        <v>0</v>
      </c>
      <c r="E162" s="195">
        <f>E163</f>
        <v>0</v>
      </c>
      <c r="F162" s="195">
        <f>F163</f>
        <v>0</v>
      </c>
      <c r="G162" s="192">
        <f t="shared" si="31"/>
        <v>-137.15</v>
      </c>
      <c r="H162" s="193">
        <f t="shared" si="33"/>
        <v>-1</v>
      </c>
    </row>
    <row r="163" spans="1:8" ht="19.5" customHeight="1">
      <c r="A163" s="15" t="s">
        <v>489</v>
      </c>
      <c r="B163" s="49" t="s">
        <v>490</v>
      </c>
      <c r="C163" s="52">
        <v>137.15</v>
      </c>
      <c r="D163" s="50">
        <f t="shared" si="32"/>
        <v>0</v>
      </c>
      <c r="E163" s="52"/>
      <c r="F163" s="52"/>
      <c r="G163" s="50">
        <f t="shared" si="31"/>
        <v>-137.15</v>
      </c>
      <c r="H163" s="51">
        <f t="shared" si="33"/>
        <v>-1</v>
      </c>
    </row>
    <row r="164" spans="1:8" ht="19.5" customHeight="1">
      <c r="A164" s="329" t="s">
        <v>491</v>
      </c>
      <c r="B164" s="329"/>
      <c r="C164" s="55">
        <f>C5+C28+C31+C43+C51+C89+C113+C119+C126+C153+C158+C161</f>
        <v>85720.825999999986</v>
      </c>
      <c r="D164" s="55">
        <f>D5+D28+D31+D43+D51+D89+D113+D119+D126+D158+D161</f>
        <v>52703.290176000002</v>
      </c>
      <c r="E164" s="55">
        <f>E5+E28+E31+E43+E51+E89+E113+E119+E126+E158+E161</f>
        <v>19432.375314999997</v>
      </c>
      <c r="F164" s="55">
        <f>F5+F28+F31+F43+F51+F89+F113+F119+F126+F158+F161</f>
        <v>33270.914860999997</v>
      </c>
      <c r="G164" s="50">
        <f t="shared" si="31"/>
        <v>-33017.535823999984</v>
      </c>
      <c r="H164" s="51">
        <f t="shared" si="33"/>
        <v>-0.38517519446207843</v>
      </c>
    </row>
    <row r="165" spans="1:8" ht="19.5" customHeight="1"/>
  </sheetData>
  <mergeCells count="6">
    <mergeCell ref="A1:H1"/>
    <mergeCell ref="A3:B3"/>
    <mergeCell ref="D3:F3"/>
    <mergeCell ref="G3:H3"/>
    <mergeCell ref="A164:B164"/>
    <mergeCell ref="C3:C4"/>
  </mergeCells>
  <phoneticPr fontId="30" type="noConversion"/>
  <pageMargins left="0.28888888888888897" right="0.23888888888888901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F30" sqref="F30"/>
    </sheetView>
  </sheetViews>
  <sheetFormatPr defaultColWidth="9" defaultRowHeight="13.5"/>
  <cols>
    <col min="1" max="1" width="8.5" style="28" customWidth="1"/>
    <col min="2" max="2" width="16" style="28" customWidth="1"/>
    <col min="3" max="3" width="8.625" style="28" customWidth="1"/>
    <col min="4" max="4" width="20.375" style="28" customWidth="1"/>
    <col min="5" max="5" width="11.5" style="29" customWidth="1"/>
    <col min="6" max="6" width="11.25" style="29" customWidth="1"/>
    <col min="7" max="7" width="9.875" style="29" customWidth="1"/>
    <col min="8" max="16384" width="9" style="29"/>
  </cols>
  <sheetData>
    <row r="1" spans="1:7" ht="48" customHeight="1">
      <c r="A1" s="336" t="s">
        <v>517</v>
      </c>
      <c r="B1" s="336"/>
      <c r="C1" s="336"/>
      <c r="D1" s="336"/>
      <c r="E1" s="336"/>
      <c r="F1" s="336"/>
      <c r="G1" s="336"/>
    </row>
    <row r="2" spans="1:7" s="27" customFormat="1" ht="18.75" customHeight="1">
      <c r="A2" s="30"/>
      <c r="B2" s="30"/>
      <c r="C2" s="31"/>
      <c r="D2" s="31"/>
      <c r="E2" s="32"/>
      <c r="F2" s="32"/>
      <c r="G2" s="33" t="s">
        <v>0</v>
      </c>
    </row>
    <row r="3" spans="1:7" ht="31.5" customHeight="1">
      <c r="A3" s="337" t="s">
        <v>207</v>
      </c>
      <c r="B3" s="337"/>
      <c r="C3" s="338" t="s">
        <v>492</v>
      </c>
      <c r="D3" s="339"/>
      <c r="E3" s="339" t="s">
        <v>516</v>
      </c>
      <c r="F3" s="339"/>
      <c r="G3" s="339"/>
    </row>
    <row r="4" spans="1:7" ht="36.75" customHeight="1">
      <c r="A4" s="34" t="s">
        <v>33</v>
      </c>
      <c r="B4" s="34" t="s">
        <v>34</v>
      </c>
      <c r="C4" s="35" t="s">
        <v>33</v>
      </c>
      <c r="D4" s="36" t="s">
        <v>34</v>
      </c>
      <c r="E4" s="36" t="s">
        <v>23</v>
      </c>
      <c r="F4" s="36" t="s">
        <v>493</v>
      </c>
      <c r="G4" s="36" t="s">
        <v>494</v>
      </c>
    </row>
    <row r="5" spans="1:7" ht="21" customHeight="1">
      <c r="A5" s="37">
        <v>501</v>
      </c>
      <c r="B5" s="37" t="s">
        <v>495</v>
      </c>
      <c r="C5" s="38">
        <v>301</v>
      </c>
      <c r="D5" s="38" t="s">
        <v>287</v>
      </c>
      <c r="E5" s="39">
        <f t="shared" ref="E5:E32" si="0">F5+G5</f>
        <v>2420.3316</v>
      </c>
      <c r="F5" s="39">
        <f>SUM(F6:F14)</f>
        <v>2420.3316</v>
      </c>
      <c r="G5" s="39"/>
    </row>
    <row r="6" spans="1:7" ht="21" customHeight="1">
      <c r="A6" s="333">
        <v>50101</v>
      </c>
      <c r="B6" s="333" t="s">
        <v>214</v>
      </c>
      <c r="C6" s="40">
        <v>30101</v>
      </c>
      <c r="D6" s="40" t="s">
        <v>216</v>
      </c>
      <c r="E6" s="41">
        <f t="shared" si="0"/>
        <v>332.85359999999997</v>
      </c>
      <c r="F6" s="41">
        <v>332.85359999999997</v>
      </c>
      <c r="G6" s="41"/>
    </row>
    <row r="7" spans="1:7" ht="21" customHeight="1">
      <c r="A7" s="334"/>
      <c r="B7" s="334"/>
      <c r="C7" s="40">
        <v>30102</v>
      </c>
      <c r="D7" s="40" t="s">
        <v>218</v>
      </c>
      <c r="E7" s="41">
        <f t="shared" si="0"/>
        <v>969.67719999999997</v>
      </c>
      <c r="F7" s="41">
        <v>969.67719999999997</v>
      </c>
      <c r="G7" s="41"/>
    </row>
    <row r="8" spans="1:7" ht="21" customHeight="1">
      <c r="A8" s="335"/>
      <c r="B8" s="335"/>
      <c r="C8" s="40">
        <v>30103</v>
      </c>
      <c r="D8" s="40" t="s">
        <v>220</v>
      </c>
      <c r="E8" s="41">
        <f t="shared" si="0"/>
        <v>141.4316</v>
      </c>
      <c r="F8" s="41">
        <v>141.4316</v>
      </c>
      <c r="G8" s="41"/>
    </row>
    <row r="9" spans="1:7" ht="27">
      <c r="A9" s="333">
        <v>50102</v>
      </c>
      <c r="B9" s="333" t="s">
        <v>221</v>
      </c>
      <c r="C9" s="40">
        <v>30108</v>
      </c>
      <c r="D9" s="40" t="s">
        <v>285</v>
      </c>
      <c r="E9" s="41">
        <f t="shared" si="0"/>
        <v>268.63080000000002</v>
      </c>
      <c r="F9" s="41">
        <v>268.63080000000002</v>
      </c>
      <c r="G9" s="41"/>
    </row>
    <row r="10" spans="1:7" ht="21" customHeight="1">
      <c r="A10" s="334"/>
      <c r="B10" s="334"/>
      <c r="C10" s="40">
        <v>30109</v>
      </c>
      <c r="D10" s="40" t="s">
        <v>289</v>
      </c>
      <c r="E10" s="41">
        <f t="shared" si="0"/>
        <v>134.31360000000001</v>
      </c>
      <c r="F10" s="41">
        <v>134.31360000000001</v>
      </c>
      <c r="G10" s="41"/>
    </row>
    <row r="11" spans="1:7" ht="21" customHeight="1">
      <c r="A11" s="334"/>
      <c r="B11" s="334"/>
      <c r="C11" s="40">
        <v>30110</v>
      </c>
      <c r="D11" s="40" t="s">
        <v>299</v>
      </c>
      <c r="E11" s="41">
        <f t="shared" si="0"/>
        <v>194.9496</v>
      </c>
      <c r="F11" s="41">
        <v>194.9496</v>
      </c>
      <c r="G11" s="41"/>
    </row>
    <row r="12" spans="1:7" ht="21" customHeight="1">
      <c r="A12" s="334"/>
      <c r="B12" s="334"/>
      <c r="C12" s="40">
        <v>30111</v>
      </c>
      <c r="D12" s="40" t="s">
        <v>301</v>
      </c>
      <c r="E12" s="41">
        <f t="shared" si="0"/>
        <v>115.7908</v>
      </c>
      <c r="F12" s="41">
        <v>115.7908</v>
      </c>
      <c r="G12" s="41"/>
    </row>
    <row r="13" spans="1:7" ht="21" customHeight="1">
      <c r="A13" s="335"/>
      <c r="B13" s="335"/>
      <c r="C13" s="40">
        <v>30112</v>
      </c>
      <c r="D13" s="40" t="s">
        <v>223</v>
      </c>
      <c r="E13" s="41">
        <f t="shared" si="0"/>
        <v>79.933999999999997</v>
      </c>
      <c r="F13" s="41">
        <v>79.933999999999997</v>
      </c>
      <c r="G13" s="41"/>
    </row>
    <row r="14" spans="1:7" ht="21" customHeight="1">
      <c r="A14" s="43">
        <v>50103</v>
      </c>
      <c r="B14" s="40" t="s">
        <v>224</v>
      </c>
      <c r="C14" s="40">
        <v>30113</v>
      </c>
      <c r="D14" s="40" t="s">
        <v>224</v>
      </c>
      <c r="E14" s="41">
        <f t="shared" si="0"/>
        <v>182.75040000000001</v>
      </c>
      <c r="F14" s="41">
        <v>182.75040000000001</v>
      </c>
      <c r="G14" s="41"/>
    </row>
    <row r="15" spans="1:7" ht="28.5" customHeight="1">
      <c r="A15" s="37">
        <v>502</v>
      </c>
      <c r="B15" s="38" t="s">
        <v>496</v>
      </c>
      <c r="C15" s="38">
        <v>302</v>
      </c>
      <c r="D15" s="38" t="s">
        <v>266</v>
      </c>
      <c r="E15" s="39">
        <f t="shared" si="0"/>
        <v>520.60459999999989</v>
      </c>
      <c r="F15" s="39"/>
      <c r="G15" s="39">
        <f>SUM(G16:G29)</f>
        <v>520.60459999999989</v>
      </c>
    </row>
    <row r="16" spans="1:7" ht="21" customHeight="1">
      <c r="A16" s="333">
        <v>50201</v>
      </c>
      <c r="B16" s="333" t="s">
        <v>226</v>
      </c>
      <c r="C16" s="40">
        <v>30201</v>
      </c>
      <c r="D16" s="40" t="s">
        <v>228</v>
      </c>
      <c r="E16" s="41">
        <f t="shared" si="0"/>
        <v>46</v>
      </c>
      <c r="F16" s="41"/>
      <c r="G16" s="41">
        <v>46</v>
      </c>
    </row>
    <row r="17" spans="1:7" ht="21" customHeight="1">
      <c r="A17" s="334"/>
      <c r="B17" s="334"/>
      <c r="C17" s="40" t="s">
        <v>229</v>
      </c>
      <c r="D17" s="40" t="s">
        <v>230</v>
      </c>
      <c r="E17" s="41">
        <f t="shared" si="0"/>
        <v>4</v>
      </c>
      <c r="F17" s="41"/>
      <c r="G17" s="41">
        <v>4</v>
      </c>
    </row>
    <row r="18" spans="1:7" ht="21" customHeight="1">
      <c r="A18" s="334"/>
      <c r="B18" s="334"/>
      <c r="C18" s="40">
        <v>30206</v>
      </c>
      <c r="D18" s="40" t="s">
        <v>232</v>
      </c>
      <c r="E18" s="41">
        <f t="shared" si="0"/>
        <v>112.8</v>
      </c>
      <c r="F18" s="41"/>
      <c r="G18" s="41">
        <v>112.8</v>
      </c>
    </row>
    <row r="19" spans="1:7" ht="21" customHeight="1">
      <c r="A19" s="334"/>
      <c r="B19" s="334"/>
      <c r="C19" s="40" t="s">
        <v>233</v>
      </c>
      <c r="D19" s="40" t="s">
        <v>234</v>
      </c>
      <c r="E19" s="41">
        <f t="shared" si="0"/>
        <v>17</v>
      </c>
      <c r="F19" s="41"/>
      <c r="G19" s="41">
        <v>17</v>
      </c>
    </row>
    <row r="20" spans="1:7" ht="21" customHeight="1">
      <c r="A20" s="334"/>
      <c r="B20" s="334"/>
      <c r="C20" s="40" t="s">
        <v>235</v>
      </c>
      <c r="D20" s="40" t="s">
        <v>236</v>
      </c>
      <c r="E20" s="41">
        <f t="shared" si="0"/>
        <v>60</v>
      </c>
      <c r="F20" s="41"/>
      <c r="G20" s="41">
        <v>60</v>
      </c>
    </row>
    <row r="21" spans="1:7" ht="21" customHeight="1">
      <c r="A21" s="334"/>
      <c r="B21" s="334"/>
      <c r="C21" s="40" t="s">
        <v>237</v>
      </c>
      <c r="D21" s="40" t="s">
        <v>238</v>
      </c>
      <c r="E21" s="41">
        <f t="shared" si="0"/>
        <v>2</v>
      </c>
      <c r="F21" s="41"/>
      <c r="G21" s="41">
        <v>2</v>
      </c>
    </row>
    <row r="22" spans="1:7" ht="21" customHeight="1">
      <c r="A22" s="334"/>
      <c r="B22" s="334"/>
      <c r="C22" s="40">
        <v>30228</v>
      </c>
      <c r="D22" s="40" t="s">
        <v>240</v>
      </c>
      <c r="E22" s="41">
        <f t="shared" si="0"/>
        <v>65.434200000000004</v>
      </c>
      <c r="F22" s="41"/>
      <c r="G22" s="41">
        <v>65.434200000000004</v>
      </c>
    </row>
    <row r="23" spans="1:7" ht="21" customHeight="1">
      <c r="A23" s="334"/>
      <c r="B23" s="334"/>
      <c r="C23" s="40" t="s">
        <v>241</v>
      </c>
      <c r="D23" s="40" t="s">
        <v>242</v>
      </c>
      <c r="E23" s="41">
        <f t="shared" si="0"/>
        <v>63.554400000000001</v>
      </c>
      <c r="F23" s="41"/>
      <c r="G23" s="41">
        <v>63.554400000000001</v>
      </c>
    </row>
    <row r="24" spans="1:7" ht="21" customHeight="1">
      <c r="A24" s="335"/>
      <c r="B24" s="335"/>
      <c r="C24" s="40" t="s">
        <v>243</v>
      </c>
      <c r="D24" s="40" t="s">
        <v>244</v>
      </c>
      <c r="E24" s="41">
        <f t="shared" si="0"/>
        <v>67.116</v>
      </c>
      <c r="F24" s="41"/>
      <c r="G24" s="41">
        <v>67.116</v>
      </c>
    </row>
    <row r="25" spans="1:7" ht="21" customHeight="1">
      <c r="A25" s="42">
        <v>50202</v>
      </c>
      <c r="B25" s="42" t="s">
        <v>245</v>
      </c>
      <c r="C25" s="40" t="s">
        <v>246</v>
      </c>
      <c r="D25" s="40" t="s">
        <v>245</v>
      </c>
      <c r="E25" s="41">
        <f t="shared" si="0"/>
        <v>2</v>
      </c>
      <c r="F25" s="41"/>
      <c r="G25" s="41">
        <v>2</v>
      </c>
    </row>
    <row r="26" spans="1:7" ht="21" customHeight="1">
      <c r="A26" s="42">
        <v>50203</v>
      </c>
      <c r="B26" s="42" t="s">
        <v>247</v>
      </c>
      <c r="C26" s="40" t="s">
        <v>248</v>
      </c>
      <c r="D26" s="40" t="s">
        <v>247</v>
      </c>
      <c r="E26" s="41">
        <f t="shared" si="0"/>
        <v>2</v>
      </c>
      <c r="F26" s="41"/>
      <c r="G26" s="41">
        <v>2</v>
      </c>
    </row>
    <row r="27" spans="1:7" ht="21" customHeight="1">
      <c r="A27" s="42">
        <v>50206</v>
      </c>
      <c r="B27" s="42" t="s">
        <v>249</v>
      </c>
      <c r="C27" s="40" t="s">
        <v>250</v>
      </c>
      <c r="D27" s="40" t="s">
        <v>249</v>
      </c>
      <c r="E27" s="41">
        <f t="shared" si="0"/>
        <v>3.5</v>
      </c>
      <c r="F27" s="41"/>
      <c r="G27" s="41">
        <v>3.5</v>
      </c>
    </row>
    <row r="28" spans="1:7" ht="21" customHeight="1">
      <c r="A28" s="42">
        <v>50208</v>
      </c>
      <c r="B28" s="42" t="s">
        <v>251</v>
      </c>
      <c r="C28" s="40" t="s">
        <v>252</v>
      </c>
      <c r="D28" s="40" t="s">
        <v>251</v>
      </c>
      <c r="E28" s="41">
        <f t="shared" si="0"/>
        <v>55.2</v>
      </c>
      <c r="F28" s="41"/>
      <c r="G28" s="41">
        <v>55.2</v>
      </c>
    </row>
    <row r="29" spans="1:7" ht="21" customHeight="1">
      <c r="A29" s="42">
        <v>50209</v>
      </c>
      <c r="B29" s="42" t="s">
        <v>253</v>
      </c>
      <c r="C29" s="40" t="s">
        <v>254</v>
      </c>
      <c r="D29" s="40" t="s">
        <v>253</v>
      </c>
      <c r="E29" s="41">
        <f t="shared" si="0"/>
        <v>20</v>
      </c>
      <c r="F29" s="41"/>
      <c r="G29" s="41">
        <v>20</v>
      </c>
    </row>
    <row r="30" spans="1:7" ht="21" customHeight="1">
      <c r="A30" s="44">
        <v>505</v>
      </c>
      <c r="B30" s="44" t="s">
        <v>497</v>
      </c>
      <c r="C30" s="38"/>
      <c r="D30" s="38"/>
      <c r="E30" s="39">
        <f t="shared" si="0"/>
        <v>15890.997615000002</v>
      </c>
      <c r="F30" s="39">
        <f>F31</f>
        <v>13864.216565000002</v>
      </c>
      <c r="G30" s="39">
        <f>G42</f>
        <v>2026.7810499999998</v>
      </c>
    </row>
    <row r="31" spans="1:7" ht="21" customHeight="1">
      <c r="A31" s="333">
        <v>50501</v>
      </c>
      <c r="B31" s="333" t="s">
        <v>287</v>
      </c>
      <c r="C31" s="38">
        <v>301</v>
      </c>
      <c r="D31" s="38" t="s">
        <v>287</v>
      </c>
      <c r="E31" s="41">
        <f t="shared" si="0"/>
        <v>13864.216565000002</v>
      </c>
      <c r="F31" s="41">
        <f>SUM(F32:F41)</f>
        <v>13864.216565000002</v>
      </c>
      <c r="G31" s="39"/>
    </row>
    <row r="32" spans="1:7" ht="21" customHeight="1">
      <c r="A32" s="334"/>
      <c r="B32" s="334"/>
      <c r="C32" s="40">
        <v>30101</v>
      </c>
      <c r="D32" s="40" t="s">
        <v>216</v>
      </c>
      <c r="E32" s="41">
        <f t="shared" si="0"/>
        <v>2065.9974200000001</v>
      </c>
      <c r="F32" s="41">
        <v>2065.9974200000001</v>
      </c>
      <c r="G32" s="41"/>
    </row>
    <row r="33" spans="1:7" ht="21" customHeight="1">
      <c r="A33" s="334"/>
      <c r="B33" s="334"/>
      <c r="C33" s="40">
        <v>30102</v>
      </c>
      <c r="D33" s="40" t="s">
        <v>218</v>
      </c>
      <c r="E33" s="41">
        <f t="shared" ref="E33:E42" si="1">F33+G33</f>
        <v>946.23</v>
      </c>
      <c r="F33" s="41">
        <v>946.23</v>
      </c>
      <c r="G33" s="41"/>
    </row>
    <row r="34" spans="1:7" ht="21" customHeight="1">
      <c r="A34" s="334"/>
      <c r="B34" s="334"/>
      <c r="C34" s="40">
        <v>30103</v>
      </c>
      <c r="D34" s="40" t="s">
        <v>220</v>
      </c>
      <c r="E34" s="41">
        <f t="shared" si="1"/>
        <v>437.27390000000003</v>
      </c>
      <c r="F34" s="41">
        <v>437.27390000000003</v>
      </c>
      <c r="G34" s="41"/>
    </row>
    <row r="35" spans="1:7" ht="21" customHeight="1">
      <c r="A35" s="334"/>
      <c r="B35" s="334"/>
      <c r="C35" s="40" t="s">
        <v>262</v>
      </c>
      <c r="D35" s="40" t="s">
        <v>263</v>
      </c>
      <c r="E35" s="41">
        <f t="shared" si="1"/>
        <v>6511.0622000000003</v>
      </c>
      <c r="F35" s="41">
        <v>6511.0622000000003</v>
      </c>
      <c r="G35" s="41"/>
    </row>
    <row r="36" spans="1:7" ht="28.5" customHeight="1">
      <c r="A36" s="334"/>
      <c r="B36" s="334"/>
      <c r="C36" s="40" t="s">
        <v>284</v>
      </c>
      <c r="D36" s="40" t="s">
        <v>285</v>
      </c>
      <c r="E36" s="41">
        <f t="shared" si="1"/>
        <v>863.48251600000003</v>
      </c>
      <c r="F36" s="41">
        <v>863.48251600000003</v>
      </c>
      <c r="G36" s="41"/>
    </row>
    <row r="37" spans="1:7" ht="21" customHeight="1">
      <c r="A37" s="334"/>
      <c r="B37" s="334"/>
      <c r="C37" s="40" t="s">
        <v>288</v>
      </c>
      <c r="D37" s="40" t="s">
        <v>289</v>
      </c>
      <c r="E37" s="41">
        <f t="shared" si="1"/>
        <v>415.197608</v>
      </c>
      <c r="F37" s="41">
        <v>415.197608</v>
      </c>
      <c r="G37" s="41"/>
    </row>
    <row r="38" spans="1:7" ht="21" customHeight="1">
      <c r="A38" s="334"/>
      <c r="B38" s="334"/>
      <c r="C38" s="40" t="s">
        <v>298</v>
      </c>
      <c r="D38" s="40" t="s">
        <v>299</v>
      </c>
      <c r="E38" s="41">
        <f t="shared" si="1"/>
        <v>987.77020000000005</v>
      </c>
      <c r="F38" s="41">
        <v>987.77020000000005</v>
      </c>
      <c r="G38" s="41"/>
    </row>
    <row r="39" spans="1:7" ht="21" customHeight="1">
      <c r="A39" s="334"/>
      <c r="B39" s="334"/>
      <c r="C39" s="40" t="s">
        <v>300</v>
      </c>
      <c r="D39" s="40" t="s">
        <v>301</v>
      </c>
      <c r="E39" s="41">
        <f t="shared" si="1"/>
        <v>239.02518000000001</v>
      </c>
      <c r="F39" s="41">
        <v>239.02518000000001</v>
      </c>
      <c r="G39" s="41"/>
    </row>
    <row r="40" spans="1:7" ht="21" customHeight="1">
      <c r="A40" s="334"/>
      <c r="B40" s="334"/>
      <c r="C40" s="40" t="s">
        <v>222</v>
      </c>
      <c r="D40" s="40" t="s">
        <v>223</v>
      </c>
      <c r="E40" s="41">
        <f t="shared" si="1"/>
        <v>242.777941</v>
      </c>
      <c r="F40" s="41">
        <v>242.777941</v>
      </c>
      <c r="G40" s="41"/>
    </row>
    <row r="41" spans="1:7" ht="21" customHeight="1">
      <c r="A41" s="334"/>
      <c r="B41" s="334"/>
      <c r="C41" s="40" t="s">
        <v>225</v>
      </c>
      <c r="D41" s="40" t="s">
        <v>224</v>
      </c>
      <c r="E41" s="41">
        <f t="shared" si="1"/>
        <v>1155.3996</v>
      </c>
      <c r="F41" s="41">
        <v>1155.3996</v>
      </c>
      <c r="G41" s="41"/>
    </row>
    <row r="42" spans="1:7" ht="21" customHeight="1">
      <c r="A42" s="333">
        <v>50502</v>
      </c>
      <c r="B42" s="330" t="s">
        <v>266</v>
      </c>
      <c r="C42" s="38">
        <v>302</v>
      </c>
      <c r="D42" s="38" t="s">
        <v>266</v>
      </c>
      <c r="E42" s="39">
        <f t="shared" si="1"/>
        <v>2026.7810499999998</v>
      </c>
      <c r="F42" s="39"/>
      <c r="G42" s="39">
        <f>SUM(G43:G56)</f>
        <v>2026.7810499999998</v>
      </c>
    </row>
    <row r="43" spans="1:7" ht="21" customHeight="1">
      <c r="A43" s="334"/>
      <c r="B43" s="331"/>
      <c r="C43" s="40" t="s">
        <v>227</v>
      </c>
      <c r="D43" s="40" t="s">
        <v>228</v>
      </c>
      <c r="E43" s="41">
        <f t="shared" ref="E43:E57" si="2">F43+G43</f>
        <v>689.18460000000005</v>
      </c>
      <c r="F43" s="41"/>
      <c r="G43" s="41">
        <v>689.18460000000005</v>
      </c>
    </row>
    <row r="44" spans="1:7" ht="21" customHeight="1">
      <c r="A44" s="334"/>
      <c r="B44" s="331"/>
      <c r="C44" s="40" t="s">
        <v>229</v>
      </c>
      <c r="D44" s="40" t="s">
        <v>230</v>
      </c>
      <c r="E44" s="41">
        <f t="shared" si="2"/>
        <v>2</v>
      </c>
      <c r="F44" s="41"/>
      <c r="G44" s="41">
        <v>2</v>
      </c>
    </row>
    <row r="45" spans="1:7" ht="21" customHeight="1">
      <c r="A45" s="334"/>
      <c r="B45" s="331"/>
      <c r="C45" s="40" t="s">
        <v>267</v>
      </c>
      <c r="D45" s="40" t="s">
        <v>268</v>
      </c>
      <c r="E45" s="41">
        <f t="shared" si="2"/>
        <v>26.3</v>
      </c>
      <c r="F45" s="41"/>
      <c r="G45" s="41">
        <v>26.3</v>
      </c>
    </row>
    <row r="46" spans="1:7" ht="21" customHeight="1">
      <c r="A46" s="334"/>
      <c r="B46" s="331"/>
      <c r="C46" s="40" t="s">
        <v>231</v>
      </c>
      <c r="D46" s="40" t="s">
        <v>232</v>
      </c>
      <c r="E46" s="41">
        <f t="shared" si="2"/>
        <v>151.03100000000001</v>
      </c>
      <c r="F46" s="41"/>
      <c r="G46" s="41">
        <v>151.03100000000001</v>
      </c>
    </row>
    <row r="47" spans="1:7" ht="21" customHeight="1">
      <c r="A47" s="334"/>
      <c r="B47" s="331"/>
      <c r="C47" s="40" t="s">
        <v>233</v>
      </c>
      <c r="D47" s="40" t="s">
        <v>234</v>
      </c>
      <c r="E47" s="41">
        <f t="shared" si="2"/>
        <v>4.4000000000000004</v>
      </c>
      <c r="F47" s="41"/>
      <c r="G47" s="41">
        <v>4.4000000000000004</v>
      </c>
    </row>
    <row r="48" spans="1:7" ht="21" customHeight="1">
      <c r="A48" s="334"/>
      <c r="B48" s="331"/>
      <c r="C48" s="40" t="s">
        <v>235</v>
      </c>
      <c r="D48" s="40" t="s">
        <v>236</v>
      </c>
      <c r="E48" s="41">
        <f t="shared" si="2"/>
        <v>530.89914599999997</v>
      </c>
      <c r="F48" s="41"/>
      <c r="G48" s="41">
        <v>530.89914599999997</v>
      </c>
    </row>
    <row r="49" spans="1:7" ht="21" customHeight="1">
      <c r="A49" s="334"/>
      <c r="B49" s="331"/>
      <c r="C49" s="40" t="s">
        <v>269</v>
      </c>
      <c r="D49" s="40" t="s">
        <v>270</v>
      </c>
      <c r="E49" s="41">
        <f t="shared" si="2"/>
        <v>235.2</v>
      </c>
      <c r="F49" s="41"/>
      <c r="G49" s="41">
        <v>235.2</v>
      </c>
    </row>
    <row r="50" spans="1:7" ht="21" customHeight="1">
      <c r="A50" s="334"/>
      <c r="B50" s="331"/>
      <c r="C50" s="40" t="s">
        <v>254</v>
      </c>
      <c r="D50" s="40" t="s">
        <v>253</v>
      </c>
      <c r="E50" s="41">
        <f t="shared" si="2"/>
        <v>122.45170400000001</v>
      </c>
      <c r="F50" s="41"/>
      <c r="G50" s="41">
        <v>122.45170400000001</v>
      </c>
    </row>
    <row r="51" spans="1:7" ht="21" customHeight="1">
      <c r="A51" s="334"/>
      <c r="B51" s="331"/>
      <c r="C51" s="40" t="s">
        <v>248</v>
      </c>
      <c r="D51" s="40" t="s">
        <v>247</v>
      </c>
      <c r="E51" s="41">
        <f t="shared" si="2"/>
        <v>17.010000000000002</v>
      </c>
      <c r="F51" s="41"/>
      <c r="G51" s="41">
        <v>17.010000000000002</v>
      </c>
    </row>
    <row r="52" spans="1:7" ht="21" customHeight="1">
      <c r="A52" s="334"/>
      <c r="B52" s="331"/>
      <c r="C52" s="40" t="s">
        <v>250</v>
      </c>
      <c r="D52" s="40" t="s">
        <v>249</v>
      </c>
      <c r="E52" s="41">
        <f t="shared" si="2"/>
        <v>12.3164</v>
      </c>
      <c r="F52" s="41"/>
      <c r="G52" s="41">
        <v>12.3164</v>
      </c>
    </row>
    <row r="53" spans="1:7" ht="21" customHeight="1">
      <c r="A53" s="334"/>
      <c r="B53" s="331"/>
      <c r="C53" s="40" t="s">
        <v>294</v>
      </c>
      <c r="D53" s="190" t="s">
        <v>589</v>
      </c>
      <c r="E53" s="41">
        <f t="shared" si="2"/>
        <v>40</v>
      </c>
      <c r="F53" s="191"/>
      <c r="G53" s="191">
        <v>40</v>
      </c>
    </row>
    <row r="54" spans="1:7" ht="21" customHeight="1">
      <c r="A54" s="334"/>
      <c r="B54" s="331"/>
      <c r="C54" s="40" t="s">
        <v>241</v>
      </c>
      <c r="D54" s="40" t="s">
        <v>242</v>
      </c>
      <c r="E54" s="41">
        <f t="shared" si="2"/>
        <v>127.9152</v>
      </c>
      <c r="F54" s="41"/>
      <c r="G54" s="41">
        <v>127.9152</v>
      </c>
    </row>
    <row r="55" spans="1:7" ht="21" customHeight="1">
      <c r="A55" s="334"/>
      <c r="B55" s="331"/>
      <c r="C55" s="40" t="s">
        <v>252</v>
      </c>
      <c r="D55" s="40" t="s">
        <v>251</v>
      </c>
      <c r="E55" s="41">
        <f t="shared" si="2"/>
        <v>48.6</v>
      </c>
      <c r="F55" s="41"/>
      <c r="G55" s="41">
        <v>48.6</v>
      </c>
    </row>
    <row r="56" spans="1:7" ht="21" customHeight="1">
      <c r="A56" s="335"/>
      <c r="B56" s="332"/>
      <c r="C56" s="40" t="s">
        <v>274</v>
      </c>
      <c r="D56" s="40" t="s">
        <v>260</v>
      </c>
      <c r="E56" s="41">
        <f t="shared" si="2"/>
        <v>19.472999999999999</v>
      </c>
      <c r="F56" s="41"/>
      <c r="G56" s="41">
        <v>19.472999999999999</v>
      </c>
    </row>
    <row r="57" spans="1:7" ht="21" customHeight="1">
      <c r="A57" s="43">
        <v>509</v>
      </c>
      <c r="B57" s="38" t="s">
        <v>498</v>
      </c>
      <c r="C57" s="38">
        <v>303</v>
      </c>
      <c r="D57" s="38" t="s">
        <v>498</v>
      </c>
      <c r="E57" s="39">
        <f t="shared" si="2"/>
        <v>600.44150000000002</v>
      </c>
      <c r="F57" s="39">
        <f>SUM(F58:F62)</f>
        <v>600.44150000000002</v>
      </c>
      <c r="G57" s="41"/>
    </row>
    <row r="58" spans="1:7" ht="21" customHeight="1">
      <c r="A58" s="333">
        <v>50901</v>
      </c>
      <c r="B58" s="333" t="s">
        <v>255</v>
      </c>
      <c r="C58" s="40">
        <v>30305</v>
      </c>
      <c r="D58" s="40" t="s">
        <v>257</v>
      </c>
      <c r="E58" s="41">
        <f>F58+G60</f>
        <v>155.78440000000001</v>
      </c>
      <c r="F58" s="41">
        <v>155.78440000000001</v>
      </c>
      <c r="G58" s="39"/>
    </row>
    <row r="59" spans="1:7" ht="21" customHeight="1">
      <c r="A59" s="334"/>
      <c r="B59" s="334"/>
      <c r="C59" s="40">
        <v>30307</v>
      </c>
      <c r="D59" s="40" t="s">
        <v>276</v>
      </c>
      <c r="E59" s="41">
        <f>F59+G61</f>
        <v>18.36</v>
      </c>
      <c r="F59" s="41">
        <v>18.36</v>
      </c>
      <c r="G59" s="41"/>
    </row>
    <row r="60" spans="1:7" ht="21" customHeight="1">
      <c r="A60" s="333">
        <v>50905</v>
      </c>
      <c r="B60" s="333" t="s">
        <v>278</v>
      </c>
      <c r="C60" s="40">
        <v>30301</v>
      </c>
      <c r="D60" s="40" t="s">
        <v>280</v>
      </c>
      <c r="E60" s="41">
        <f>F60+G60</f>
        <v>64.822000000000003</v>
      </c>
      <c r="F60" s="41">
        <v>64.822000000000003</v>
      </c>
      <c r="G60" s="41"/>
    </row>
    <row r="61" spans="1:7" ht="21" customHeight="1">
      <c r="A61" s="335"/>
      <c r="B61" s="335"/>
      <c r="C61" s="40">
        <v>30302</v>
      </c>
      <c r="D61" s="40" t="s">
        <v>282</v>
      </c>
      <c r="E61" s="41">
        <f>F61+G61</f>
        <v>360.62459999999999</v>
      </c>
      <c r="F61" s="41">
        <v>360.62459999999999</v>
      </c>
      <c r="G61" s="41"/>
    </row>
    <row r="62" spans="1:7" ht="26.25" customHeight="1">
      <c r="A62" s="43">
        <v>50999</v>
      </c>
      <c r="B62" s="40" t="s">
        <v>258</v>
      </c>
      <c r="C62" s="40">
        <v>30399</v>
      </c>
      <c r="D62" s="40" t="s">
        <v>258</v>
      </c>
      <c r="E62" s="41">
        <f>F62+G62</f>
        <v>0.85050000000000003</v>
      </c>
      <c r="F62" s="41">
        <v>0.85050000000000003</v>
      </c>
      <c r="G62" s="41"/>
    </row>
    <row r="63" spans="1:7" ht="21" customHeight="1">
      <c r="A63" s="43"/>
      <c r="B63" s="43"/>
      <c r="C63" s="340" t="s">
        <v>206</v>
      </c>
      <c r="D63" s="340"/>
      <c r="E63" s="39">
        <f>F63+G63</f>
        <v>19432.375315000001</v>
      </c>
      <c r="F63" s="39">
        <f>F5+F30+F57</f>
        <v>16884.989665000001</v>
      </c>
      <c r="G63" s="39">
        <f>G15+G42</f>
        <v>2547.3856499999997</v>
      </c>
    </row>
  </sheetData>
  <mergeCells count="19">
    <mergeCell ref="C63:D63"/>
    <mergeCell ref="A6:A8"/>
    <mergeCell ref="A9:A13"/>
    <mergeCell ref="A16:A24"/>
    <mergeCell ref="A31:A41"/>
    <mergeCell ref="A42:A56"/>
    <mergeCell ref="A58:A59"/>
    <mergeCell ref="A60:A61"/>
    <mergeCell ref="B6:B8"/>
    <mergeCell ref="B9:B13"/>
    <mergeCell ref="B16:B24"/>
    <mergeCell ref="B31:B41"/>
    <mergeCell ref="B42:B56"/>
    <mergeCell ref="B58:B59"/>
    <mergeCell ref="B60:B61"/>
    <mergeCell ref="A1:G1"/>
    <mergeCell ref="A3:B3"/>
    <mergeCell ref="C3:D3"/>
    <mergeCell ref="E3:G3"/>
  </mergeCells>
  <phoneticPr fontId="30" type="noConversion"/>
  <pageMargins left="0.90902777777777799" right="0.69930555555555596" top="0.33888888888888902" bottom="0.26874999999999999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M20" sqref="M20"/>
    </sheetView>
  </sheetViews>
  <sheetFormatPr defaultColWidth="9" defaultRowHeight="13.5"/>
  <cols>
    <col min="2" max="2" width="21.75" customWidth="1"/>
    <col min="3" max="3" width="9" style="8" customWidth="1"/>
    <col min="4" max="4" width="16.5" style="8" customWidth="1"/>
    <col min="5" max="5" width="9" style="8" customWidth="1"/>
    <col min="6" max="6" width="15.125" style="8" customWidth="1"/>
    <col min="7" max="7" width="11.875" customWidth="1"/>
    <col min="8" max="8" width="10.375" customWidth="1"/>
    <col min="9" max="9" width="9.75" customWidth="1"/>
  </cols>
  <sheetData>
    <row r="1" spans="1:9" ht="47.25" customHeight="1">
      <c r="A1" s="342" t="s">
        <v>518</v>
      </c>
      <c r="B1" s="342"/>
      <c r="C1" s="342"/>
      <c r="D1" s="342"/>
      <c r="E1" s="342"/>
      <c r="F1" s="342"/>
      <c r="G1" s="342"/>
      <c r="H1" s="342"/>
      <c r="I1" s="342"/>
    </row>
    <row r="2" spans="1:9" ht="24.75" customHeight="1">
      <c r="A2" s="343"/>
      <c r="B2" s="343"/>
      <c r="C2" s="9"/>
      <c r="D2" s="9"/>
      <c r="E2" s="9"/>
      <c r="F2" s="9"/>
      <c r="G2" s="10"/>
      <c r="I2" s="26" t="s">
        <v>0</v>
      </c>
    </row>
    <row r="3" spans="1:9" s="7" customFormat="1" ht="36.75" customHeight="1">
      <c r="A3" s="344" t="s">
        <v>22</v>
      </c>
      <c r="B3" s="345"/>
      <c r="C3" s="346" t="s">
        <v>207</v>
      </c>
      <c r="D3" s="346"/>
      <c r="E3" s="346" t="s">
        <v>208</v>
      </c>
      <c r="F3" s="346"/>
      <c r="G3" s="347" t="s">
        <v>499</v>
      </c>
      <c r="H3" s="344"/>
      <c r="I3" s="344"/>
    </row>
    <row r="4" spans="1:9" s="7" customFormat="1" ht="32.25" customHeight="1">
      <c r="A4" s="11" t="s">
        <v>33</v>
      </c>
      <c r="B4" s="12" t="s">
        <v>34</v>
      </c>
      <c r="C4" s="13" t="s">
        <v>33</v>
      </c>
      <c r="D4" s="13" t="s">
        <v>34</v>
      </c>
      <c r="E4" s="13" t="s">
        <v>33</v>
      </c>
      <c r="F4" s="13" t="s">
        <v>34</v>
      </c>
      <c r="G4" s="14" t="s">
        <v>23</v>
      </c>
      <c r="H4" s="11" t="s">
        <v>209</v>
      </c>
      <c r="I4" s="11" t="s">
        <v>210</v>
      </c>
    </row>
    <row r="5" spans="1:9" s="7" customFormat="1" ht="32.25" customHeight="1">
      <c r="A5" s="15" t="s">
        <v>158</v>
      </c>
      <c r="B5" s="16" t="s">
        <v>452</v>
      </c>
      <c r="C5" s="17">
        <v>503</v>
      </c>
      <c r="D5" s="18" t="s">
        <v>500</v>
      </c>
      <c r="E5" s="18">
        <v>310</v>
      </c>
      <c r="F5" s="18" t="s">
        <v>271</v>
      </c>
      <c r="G5" s="3">
        <f>G6</f>
        <v>5133</v>
      </c>
      <c r="H5" s="3"/>
      <c r="I5" s="3">
        <v>5133</v>
      </c>
    </row>
    <row r="6" spans="1:9" s="7" customFormat="1" ht="40.5">
      <c r="A6" s="15" t="s">
        <v>172</v>
      </c>
      <c r="B6" s="16" t="s">
        <v>501</v>
      </c>
      <c r="C6" s="19">
        <v>50399</v>
      </c>
      <c r="D6" s="18" t="s">
        <v>261</v>
      </c>
      <c r="E6" s="19">
        <v>31099</v>
      </c>
      <c r="F6" s="18" t="s">
        <v>261</v>
      </c>
      <c r="G6" s="3">
        <f>G7</f>
        <v>5133</v>
      </c>
      <c r="H6" s="3"/>
      <c r="I6" s="3">
        <v>5133</v>
      </c>
    </row>
    <row r="7" spans="1:9" s="7" customFormat="1" ht="32.25" customHeight="1">
      <c r="A7" s="15" t="s">
        <v>174</v>
      </c>
      <c r="B7" s="16" t="s">
        <v>502</v>
      </c>
      <c r="C7" s="19">
        <v>50399</v>
      </c>
      <c r="D7" s="18" t="s">
        <v>261</v>
      </c>
      <c r="E7" s="19">
        <v>31099</v>
      </c>
      <c r="F7" s="18" t="s">
        <v>261</v>
      </c>
      <c r="G7" s="3">
        <f>H7+I7</f>
        <v>5133</v>
      </c>
      <c r="H7" s="3"/>
      <c r="I7" s="3">
        <v>5133</v>
      </c>
    </row>
    <row r="8" spans="1:9" ht="32.25" customHeight="1">
      <c r="A8" s="20"/>
      <c r="B8" s="21"/>
      <c r="C8" s="22"/>
      <c r="D8" s="22"/>
      <c r="E8" s="22"/>
      <c r="F8" s="22"/>
      <c r="G8" s="23"/>
      <c r="H8" s="3"/>
      <c r="I8" s="3"/>
    </row>
    <row r="9" spans="1:9" ht="32.25" customHeight="1">
      <c r="A9" s="20"/>
      <c r="B9" s="21"/>
      <c r="C9" s="22"/>
      <c r="D9" s="22"/>
      <c r="E9" s="22"/>
      <c r="F9" s="22"/>
      <c r="G9" s="23"/>
      <c r="H9" s="3"/>
      <c r="I9" s="3"/>
    </row>
    <row r="10" spans="1:9" ht="32.25" customHeight="1">
      <c r="A10" s="20"/>
      <c r="B10" s="21"/>
      <c r="C10" s="22"/>
      <c r="D10" s="22"/>
      <c r="E10" s="22"/>
      <c r="F10" s="22"/>
      <c r="G10" s="23"/>
      <c r="H10" s="3"/>
      <c r="I10" s="3"/>
    </row>
    <row r="11" spans="1:9" ht="32.25" customHeight="1">
      <c r="A11" s="20"/>
      <c r="B11" s="21"/>
      <c r="C11" s="22"/>
      <c r="D11" s="22"/>
      <c r="E11" s="22"/>
      <c r="F11" s="22"/>
      <c r="G11" s="23"/>
      <c r="H11" s="3"/>
      <c r="I11" s="3"/>
    </row>
    <row r="12" spans="1:9" ht="32.25" customHeight="1">
      <c r="A12" s="341" t="s">
        <v>206</v>
      </c>
      <c r="B12" s="341"/>
      <c r="C12" s="24"/>
      <c r="D12" s="24"/>
      <c r="E12" s="24"/>
      <c r="F12" s="24"/>
      <c r="G12" s="25">
        <f>G5</f>
        <v>5133</v>
      </c>
      <c r="H12" s="3"/>
      <c r="I12" s="25">
        <v>5133</v>
      </c>
    </row>
  </sheetData>
  <mergeCells count="7">
    <mergeCell ref="A12:B12"/>
    <mergeCell ref="A1:I1"/>
    <mergeCell ref="A2:B2"/>
    <mergeCell ref="A3:B3"/>
    <mergeCell ref="C3:D3"/>
    <mergeCell ref="E3:F3"/>
    <mergeCell ref="G3:I3"/>
  </mergeCells>
  <phoneticPr fontId="30" type="noConversion"/>
  <pageMargins left="0.86597222222222203" right="0.70833333333333304" top="0.74791666666666701" bottom="0.74791666666666701" header="0.31458333333333299" footer="0.31458333333333299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2" sqref="A2:D2"/>
    </sheetView>
  </sheetViews>
  <sheetFormatPr defaultColWidth="9" defaultRowHeight="13.5"/>
  <cols>
    <col min="1" max="1" width="26.5" customWidth="1"/>
    <col min="2" max="4" width="20" customWidth="1"/>
    <col min="8" max="8" width="11.625" customWidth="1"/>
  </cols>
  <sheetData>
    <row r="1" spans="1:8" ht="57.75" customHeight="1">
      <c r="A1" s="348" t="s">
        <v>519</v>
      </c>
      <c r="B1" s="348"/>
      <c r="C1" s="348"/>
      <c r="D1" s="348"/>
    </row>
    <row r="2" spans="1:8" ht="25.5" customHeight="1">
      <c r="A2" s="349" t="s">
        <v>605</v>
      </c>
      <c r="B2" s="349"/>
      <c r="C2" s="349"/>
      <c r="D2" s="349"/>
    </row>
    <row r="3" spans="1:8" ht="19.5" customHeight="1">
      <c r="A3" s="1" t="s">
        <v>503</v>
      </c>
      <c r="B3" s="185" t="s">
        <v>586</v>
      </c>
      <c r="C3" s="185" t="s">
        <v>587</v>
      </c>
      <c r="D3" s="185" t="s">
        <v>588</v>
      </c>
    </row>
    <row r="4" spans="1:8" ht="19.5" customHeight="1">
      <c r="A4" s="2" t="s">
        <v>23</v>
      </c>
      <c r="B4" s="3">
        <f>B5+B6+B7</f>
        <v>119.62</v>
      </c>
      <c r="C4" s="3">
        <f>C5+C6+C7</f>
        <v>63.78</v>
      </c>
      <c r="D4" s="188">
        <f>D5+D6+D7</f>
        <v>119.6164</v>
      </c>
    </row>
    <row r="5" spans="1:8" ht="19.5" customHeight="1">
      <c r="A5" s="4" t="s">
        <v>504</v>
      </c>
      <c r="B5" s="3">
        <v>0</v>
      </c>
      <c r="C5" s="186">
        <v>0</v>
      </c>
      <c r="D5" s="186">
        <v>0</v>
      </c>
    </row>
    <row r="6" spans="1:8" ht="19.5" customHeight="1">
      <c r="A6" s="4" t="s">
        <v>505</v>
      </c>
      <c r="B6" s="3">
        <v>15.82</v>
      </c>
      <c r="C6" s="186">
        <v>0</v>
      </c>
      <c r="D6" s="187">
        <v>15.8164</v>
      </c>
    </row>
    <row r="7" spans="1:8" ht="19.5" customHeight="1">
      <c r="A7" s="4" t="s">
        <v>506</v>
      </c>
      <c r="B7" s="3">
        <v>103.8</v>
      </c>
      <c r="C7" s="3">
        <v>63.78</v>
      </c>
      <c r="D7" s="3">
        <v>103.8</v>
      </c>
      <c r="H7" s="6"/>
    </row>
    <row r="8" spans="1:8" ht="19.5" customHeight="1">
      <c r="A8" s="4" t="s">
        <v>507</v>
      </c>
      <c r="B8" s="3">
        <v>103.8</v>
      </c>
      <c r="C8" s="187">
        <v>63.78</v>
      </c>
      <c r="D8" s="186">
        <v>103.8</v>
      </c>
    </row>
    <row r="9" spans="1:8" ht="19.5" customHeight="1">
      <c r="A9" s="4" t="s">
        <v>508</v>
      </c>
      <c r="B9" s="3"/>
      <c r="C9" s="5"/>
      <c r="D9" s="5"/>
    </row>
  </sheetData>
  <mergeCells count="2">
    <mergeCell ref="A1:D1"/>
    <mergeCell ref="A2:D2"/>
  </mergeCells>
  <phoneticPr fontId="30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9" sqref="F19"/>
    </sheetView>
  </sheetViews>
  <sheetFormatPr defaultRowHeight="13.5"/>
  <cols>
    <col min="1" max="1" width="12.375" customWidth="1"/>
    <col min="2" max="2" width="12.5" customWidth="1"/>
    <col min="3" max="3" width="14" customWidth="1"/>
    <col min="4" max="4" width="14.125" customWidth="1"/>
    <col min="5" max="5" width="13.375" customWidth="1"/>
  </cols>
  <sheetData>
    <row r="1" spans="1:7" ht="39.75" customHeight="1">
      <c r="A1" s="350" t="s">
        <v>530</v>
      </c>
      <c r="B1" s="350"/>
      <c r="C1" s="350"/>
      <c r="D1" s="350"/>
      <c r="E1" s="350"/>
      <c r="F1" s="350"/>
      <c r="G1" s="350"/>
    </row>
    <row r="2" spans="1:7" ht="19.5" customHeight="1">
      <c r="A2" s="141"/>
      <c r="B2" s="141"/>
      <c r="C2" s="141"/>
      <c r="D2" s="141"/>
      <c r="E2" s="351" t="s">
        <v>520</v>
      </c>
      <c r="F2" s="351"/>
      <c r="G2" s="351"/>
    </row>
    <row r="3" spans="1:7" ht="40.5" customHeight="1">
      <c r="A3" s="352" t="s">
        <v>503</v>
      </c>
      <c r="B3" s="353" t="s">
        <v>521</v>
      </c>
      <c r="C3" s="353" t="s">
        <v>522</v>
      </c>
      <c r="D3" s="353"/>
      <c r="E3" s="353"/>
      <c r="F3" s="353"/>
      <c r="G3" s="353" t="s">
        <v>523</v>
      </c>
    </row>
    <row r="4" spans="1:7" ht="40.5" customHeight="1">
      <c r="A4" s="352"/>
      <c r="B4" s="353"/>
      <c r="C4" s="143" t="s">
        <v>23</v>
      </c>
      <c r="D4" s="143" t="s">
        <v>524</v>
      </c>
      <c r="E4" s="143" t="s">
        <v>525</v>
      </c>
      <c r="F4" s="143" t="s">
        <v>526</v>
      </c>
      <c r="G4" s="353"/>
    </row>
    <row r="5" spans="1:7" ht="40.5" customHeight="1">
      <c r="A5" s="144" t="s">
        <v>23</v>
      </c>
      <c r="B5" s="145">
        <f>B6+B7+B8</f>
        <v>235.2</v>
      </c>
      <c r="C5" s="145">
        <f>C6+C7+C8</f>
        <v>235.2</v>
      </c>
      <c r="D5" s="145">
        <f t="shared" ref="D5:G5" si="0">D6+D7+D8</f>
        <v>235.2</v>
      </c>
      <c r="E5" s="145">
        <f t="shared" si="0"/>
        <v>0</v>
      </c>
      <c r="F5" s="145">
        <f t="shared" si="0"/>
        <v>0</v>
      </c>
      <c r="G5" s="145">
        <f t="shared" si="0"/>
        <v>0</v>
      </c>
    </row>
    <row r="6" spans="1:7" ht="40.5" customHeight="1">
      <c r="A6" s="144" t="s">
        <v>527</v>
      </c>
      <c r="B6" s="248"/>
      <c r="C6" s="248"/>
      <c r="D6" s="248"/>
      <c r="E6" s="248"/>
      <c r="F6" s="248"/>
      <c r="G6" s="145"/>
    </row>
    <row r="7" spans="1:7" ht="40.5" customHeight="1">
      <c r="A7" s="146" t="s">
        <v>528</v>
      </c>
      <c r="B7" s="248"/>
      <c r="C7" s="248"/>
      <c r="D7" s="248"/>
      <c r="E7" s="248"/>
      <c r="F7" s="248"/>
      <c r="G7" s="145"/>
    </row>
    <row r="8" spans="1:7" ht="40.5" customHeight="1">
      <c r="A8" s="146" t="s">
        <v>529</v>
      </c>
      <c r="B8" s="248">
        <f t="shared" ref="B8" si="1">C8+G8</f>
        <v>235.2</v>
      </c>
      <c r="C8" s="248">
        <f t="shared" ref="C8" si="2">D8+E8+F8</f>
        <v>235.2</v>
      </c>
      <c r="D8" s="248">
        <v>235.2</v>
      </c>
      <c r="E8" s="248">
        <v>0</v>
      </c>
      <c r="F8" s="248">
        <v>0</v>
      </c>
      <c r="G8" s="145">
        <v>0</v>
      </c>
    </row>
    <row r="9" spans="1:7" ht="20.25">
      <c r="A9" s="142"/>
    </row>
    <row r="10" spans="1:7" ht="20.25">
      <c r="A10" s="142"/>
    </row>
    <row r="11" spans="1:7" ht="20.25">
      <c r="A11" s="142"/>
    </row>
  </sheetData>
  <mergeCells count="6">
    <mergeCell ref="A1:G1"/>
    <mergeCell ref="E2:G2"/>
    <mergeCell ref="A3:A4"/>
    <mergeCell ref="B3:B4"/>
    <mergeCell ref="C3:F3"/>
    <mergeCell ref="G3:G4"/>
  </mergeCells>
  <phoneticPr fontId="3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收支预算总表OK</vt:lpstr>
      <vt:lpstr>收入预算表ok</vt:lpstr>
      <vt:lpstr>支出预算表OK</vt:lpstr>
      <vt:lpstr>财政拨款收支预算表OK</vt:lpstr>
      <vt:lpstr>一般公共预算预算财政拨款支出预算表ok</vt:lpstr>
      <vt:lpstr>基本支出预算OK</vt:lpstr>
      <vt:lpstr>政府性基金预算OK</vt:lpstr>
      <vt:lpstr>“三公经费”预算OK</vt:lpstr>
      <vt:lpstr>政府采购预算明细表ok</vt:lpstr>
      <vt:lpstr>绩效目标申报表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cp:lastPrinted>2019-02-22T03:04:00Z</cp:lastPrinted>
  <dcterms:created xsi:type="dcterms:W3CDTF">2019-01-28T02:35:00Z</dcterms:created>
  <dcterms:modified xsi:type="dcterms:W3CDTF">2020-02-20T01:23:53Z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