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75" windowWidth="14805" windowHeight="7740"/>
  </bookViews>
  <sheets>
    <sheet name="收支预算总表" sheetId="1" r:id="rId1"/>
    <sheet name="收入预算表" sheetId="11" r:id="rId2"/>
    <sheet name="支出预算表" sheetId="12" r:id="rId3"/>
    <sheet name="采购预算明细表" sheetId="4" r:id="rId4"/>
    <sheet name="财政拨款收支预算表" sheetId="5" r:id="rId5"/>
    <sheet name="一般公共预算财政拨款支出预算表" sheetId="13" r:id="rId6"/>
    <sheet name="一般公共预算财政拨款基本支出预算表" sheetId="7" r:id="rId7"/>
    <sheet name="政府性基金预算财政拨款支出预算表" sheetId="8" r:id="rId8"/>
    <sheet name="一般公共预算三公经费财政拨款支出预算表" sheetId="9" r:id="rId9"/>
    <sheet name="项目支出绩效目标申请表" sheetId="10" r:id="rId10"/>
  </sheets>
  <definedNames>
    <definedName name="_xlnm._FilterDatabase" localSheetId="1" hidden="1">收入预算表!$A$4:$M$120</definedName>
    <definedName name="_xlnm._FilterDatabase" localSheetId="6" hidden="1">一般公共预算财政拨款基本支出预算表!$A$4:$G$4</definedName>
    <definedName name="_xlnm._FilterDatabase" localSheetId="2" hidden="1">支出预算表!$A$4:$O$320</definedName>
  </definedNames>
  <calcPr calcId="145621"/>
</workbook>
</file>

<file path=xl/calcChain.xml><?xml version="1.0" encoding="utf-8"?>
<calcChain xmlns="http://schemas.openxmlformats.org/spreadsheetml/2006/main">
  <c r="H177" i="12" l="1"/>
  <c r="I177" i="12"/>
  <c r="G184" i="12"/>
  <c r="G177" i="12" s="1"/>
  <c r="I222" i="12"/>
  <c r="I221" i="12" s="1"/>
  <c r="H222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H227" i="12"/>
  <c r="H223" i="12"/>
  <c r="G223" i="12" s="1"/>
  <c r="G222" i="12" s="1"/>
  <c r="H270" i="12"/>
  <c r="H268" i="12" s="1"/>
  <c r="G268" i="12" s="1"/>
  <c r="H169" i="12"/>
  <c r="G203" i="12"/>
  <c r="G201" i="12" s="1"/>
  <c r="I313" i="12"/>
  <c r="I312" i="12" s="1"/>
  <c r="C79" i="11"/>
  <c r="C80" i="11"/>
  <c r="C82" i="11"/>
  <c r="C83" i="11"/>
  <c r="C84" i="11"/>
  <c r="C86" i="11"/>
  <c r="C88" i="11"/>
  <c r="C90" i="11"/>
  <c r="C91" i="11"/>
  <c r="C92" i="11"/>
  <c r="C94" i="11"/>
  <c r="E87" i="11"/>
  <c r="C87" i="11" s="1"/>
  <c r="F98" i="13"/>
  <c r="H121" i="11"/>
  <c r="D101" i="11"/>
  <c r="E101" i="11"/>
  <c r="F101" i="11"/>
  <c r="C102" i="11"/>
  <c r="C101" i="11" s="1"/>
  <c r="D115" i="11"/>
  <c r="E115" i="11"/>
  <c r="D113" i="11"/>
  <c r="E113" i="11"/>
  <c r="D106" i="11"/>
  <c r="E106" i="11"/>
  <c r="D103" i="11"/>
  <c r="E103" i="11"/>
  <c r="F103" i="11"/>
  <c r="D99" i="11"/>
  <c r="E99" i="11"/>
  <c r="F99" i="11"/>
  <c r="D93" i="11"/>
  <c r="E93" i="11"/>
  <c r="F93" i="11"/>
  <c r="G93" i="11"/>
  <c r="D89" i="11"/>
  <c r="E89" i="11"/>
  <c r="F89" i="11"/>
  <c r="G89" i="11"/>
  <c r="G87" i="11"/>
  <c r="F87" i="11" s="1"/>
  <c r="D85" i="11"/>
  <c r="E85" i="11"/>
  <c r="F85" i="11"/>
  <c r="G85" i="11"/>
  <c r="D81" i="11"/>
  <c r="E81" i="11"/>
  <c r="F81" i="11"/>
  <c r="G81" i="11"/>
  <c r="D78" i="11"/>
  <c r="C78" i="11" s="1"/>
  <c r="E78" i="11"/>
  <c r="F78" i="11"/>
  <c r="G78" i="11"/>
  <c r="D75" i="11"/>
  <c r="E75" i="11"/>
  <c r="D73" i="11"/>
  <c r="E73" i="11"/>
  <c r="D71" i="11"/>
  <c r="E71" i="11"/>
  <c r="D67" i="11"/>
  <c r="E67" i="11"/>
  <c r="F67" i="11"/>
  <c r="D65" i="11"/>
  <c r="E65" i="11"/>
  <c r="F65" i="11"/>
  <c r="D63" i="11"/>
  <c r="E63" i="11"/>
  <c r="F63" i="11"/>
  <c r="G63" i="11"/>
  <c r="E60" i="11"/>
  <c r="D60" i="11"/>
  <c r="D56" i="11"/>
  <c r="E56" i="11"/>
  <c r="F56" i="11"/>
  <c r="G56" i="11"/>
  <c r="D49" i="11"/>
  <c r="E49" i="11"/>
  <c r="D45" i="11"/>
  <c r="E45" i="11"/>
  <c r="F45" i="11"/>
  <c r="G45" i="11"/>
  <c r="D37" i="11"/>
  <c r="E37" i="11"/>
  <c r="D35" i="11"/>
  <c r="E35" i="11"/>
  <c r="D30" i="11"/>
  <c r="E30" i="11"/>
  <c r="F5" i="11"/>
  <c r="G5" i="11"/>
  <c r="D23" i="11"/>
  <c r="E23" i="11"/>
  <c r="D21" i="11"/>
  <c r="E21" i="11"/>
  <c r="D19" i="11"/>
  <c r="E19" i="11"/>
  <c r="D17" i="11"/>
  <c r="E17" i="11"/>
  <c r="D15" i="11"/>
  <c r="E15" i="11"/>
  <c r="D13" i="11"/>
  <c r="E13" i="11"/>
  <c r="D11" i="11"/>
  <c r="E11" i="11"/>
  <c r="D8" i="11"/>
  <c r="E8" i="11"/>
  <c r="D6" i="11"/>
  <c r="E6" i="11"/>
  <c r="C95" i="11"/>
  <c r="C96" i="11"/>
  <c r="C97" i="11"/>
  <c r="C100" i="11"/>
  <c r="C99" i="11" s="1"/>
  <c r="C104" i="11"/>
  <c r="C103" i="11" s="1"/>
  <c r="C107" i="11"/>
  <c r="C108" i="11"/>
  <c r="C109" i="11"/>
  <c r="C110" i="11"/>
  <c r="C111" i="11"/>
  <c r="C112" i="11"/>
  <c r="C114" i="11"/>
  <c r="C113" i="11" s="1"/>
  <c r="C116" i="11"/>
  <c r="C117" i="11"/>
  <c r="C118" i="11"/>
  <c r="C119" i="11"/>
  <c r="C120" i="11"/>
  <c r="C7" i="11"/>
  <c r="C6" i="11" s="1"/>
  <c r="C9" i="11"/>
  <c r="C10" i="11"/>
  <c r="C12" i="11"/>
  <c r="C11" i="11" s="1"/>
  <c r="C14" i="11"/>
  <c r="C13" i="11" s="1"/>
  <c r="C16" i="11"/>
  <c r="C15" i="11" s="1"/>
  <c r="C18" i="11"/>
  <c r="C17" i="11" s="1"/>
  <c r="C20" i="11"/>
  <c r="C19" i="11" s="1"/>
  <c r="C22" i="11"/>
  <c r="C21" i="11" s="1"/>
  <c r="C24" i="11"/>
  <c r="C25" i="11"/>
  <c r="C26" i="11"/>
  <c r="C27" i="11"/>
  <c r="C28" i="11"/>
  <c r="C31" i="11"/>
  <c r="C32" i="11"/>
  <c r="C33" i="11"/>
  <c r="C34" i="11"/>
  <c r="C36" i="11"/>
  <c r="C35" i="11" s="1"/>
  <c r="C38" i="11"/>
  <c r="C37" i="11" s="1"/>
  <c r="C39" i="11"/>
  <c r="C40" i="11"/>
  <c r="C41" i="11"/>
  <c r="C44" i="11"/>
  <c r="C43" i="11" s="1"/>
  <c r="C46" i="11"/>
  <c r="C47" i="11"/>
  <c r="C48" i="11"/>
  <c r="C50" i="11"/>
  <c r="C51" i="11"/>
  <c r="C52" i="11"/>
  <c r="C53" i="11"/>
  <c r="C54" i="11"/>
  <c r="C55" i="11"/>
  <c r="C57" i="11"/>
  <c r="C58" i="11"/>
  <c r="C59" i="11"/>
  <c r="C61" i="11"/>
  <c r="C62" i="11"/>
  <c r="C64" i="11"/>
  <c r="C63" i="11" s="1"/>
  <c r="C66" i="11"/>
  <c r="C65" i="11" s="1"/>
  <c r="C68" i="11"/>
  <c r="C69" i="11"/>
  <c r="C70" i="11"/>
  <c r="C72" i="11"/>
  <c r="C71" i="11" s="1"/>
  <c r="C74" i="11"/>
  <c r="C73" i="11" s="1"/>
  <c r="C76" i="11"/>
  <c r="C75" i="11" s="1"/>
  <c r="G279" i="12"/>
  <c r="I279" i="12"/>
  <c r="G277" i="12"/>
  <c r="I276" i="12"/>
  <c r="I275" i="12" s="1"/>
  <c r="G275" i="12" s="1"/>
  <c r="H304" i="12"/>
  <c r="H278" i="12"/>
  <c r="I285" i="12"/>
  <c r="G286" i="12"/>
  <c r="G285" i="12" s="1"/>
  <c r="H77" i="12"/>
  <c r="H5" i="12"/>
  <c r="G56" i="12"/>
  <c r="G307" i="12"/>
  <c r="G308" i="12"/>
  <c r="G309" i="12"/>
  <c r="G310" i="12"/>
  <c r="G311" i="12"/>
  <c r="G306" i="12"/>
  <c r="I305" i="12"/>
  <c r="G314" i="12"/>
  <c r="I314" i="12"/>
  <c r="G272" i="12"/>
  <c r="I273" i="12"/>
  <c r="I272" i="12" s="1"/>
  <c r="I259" i="12"/>
  <c r="I258" i="12" s="1"/>
  <c r="I256" i="12"/>
  <c r="I252" i="12" s="1"/>
  <c r="I255" i="12"/>
  <c r="I217" i="12"/>
  <c r="I216" i="12" s="1"/>
  <c r="G199" i="12"/>
  <c r="I199" i="12"/>
  <c r="G197" i="12"/>
  <c r="I197" i="12"/>
  <c r="I159" i="12"/>
  <c r="G159" i="12" s="1"/>
  <c r="G155" i="12" s="1"/>
  <c r="I139" i="12"/>
  <c r="G139" i="12" s="1"/>
  <c r="G97" i="12"/>
  <c r="G71" i="12"/>
  <c r="I70" i="12"/>
  <c r="G70" i="12" s="1"/>
  <c r="I57" i="12"/>
  <c r="G57" i="12" s="1"/>
  <c r="G8" i="8"/>
  <c r="G127" i="13"/>
  <c r="G126" i="13" s="1"/>
  <c r="G109" i="13"/>
  <c r="G108" i="13" s="1"/>
  <c r="G128" i="13"/>
  <c r="G107" i="13"/>
  <c r="G106" i="13" s="1"/>
  <c r="G95" i="13"/>
  <c r="G94" i="13" s="1"/>
  <c r="G92" i="13"/>
  <c r="G91" i="13"/>
  <c r="G87" i="13"/>
  <c r="G85" i="13"/>
  <c r="G84" i="13" s="1"/>
  <c r="G74" i="13"/>
  <c r="G71" i="13"/>
  <c r="G41" i="13"/>
  <c r="G40" i="13" s="1"/>
  <c r="G37" i="13"/>
  <c r="E28" i="13"/>
  <c r="G27" i="13"/>
  <c r="E27" i="13" s="1"/>
  <c r="G21" i="13"/>
  <c r="G20" i="13" s="1"/>
  <c r="D8" i="4"/>
  <c r="C115" i="11" l="1"/>
  <c r="C81" i="11"/>
  <c r="C85" i="11"/>
  <c r="C89" i="11"/>
  <c r="C93" i="11"/>
  <c r="F98" i="11"/>
  <c r="G270" i="12"/>
  <c r="G313" i="12"/>
  <c r="G312" i="12" s="1"/>
  <c r="H221" i="12"/>
  <c r="I69" i="12"/>
  <c r="I78" i="12"/>
  <c r="G256" i="12"/>
  <c r="G252" i="12" s="1"/>
  <c r="G221" i="12" s="1"/>
  <c r="G69" i="12"/>
  <c r="I169" i="12"/>
  <c r="G278" i="12"/>
  <c r="H320" i="12"/>
  <c r="I278" i="12"/>
  <c r="G26" i="13"/>
  <c r="G5" i="13" s="1"/>
  <c r="G78" i="12"/>
  <c r="G77" i="12" s="1"/>
  <c r="G276" i="12"/>
  <c r="E98" i="11"/>
  <c r="E105" i="11"/>
  <c r="D98" i="11"/>
  <c r="D105" i="11"/>
  <c r="C98" i="11"/>
  <c r="C106" i="11"/>
  <c r="C105" i="11" s="1"/>
  <c r="C23" i="11"/>
  <c r="C8" i="11"/>
  <c r="C67" i="11"/>
  <c r="C60" i="11"/>
  <c r="C45" i="11"/>
  <c r="D42" i="11"/>
  <c r="F42" i="11"/>
  <c r="F121" i="11" s="1"/>
  <c r="E29" i="11"/>
  <c r="G42" i="11"/>
  <c r="E42" i="11"/>
  <c r="C49" i="11"/>
  <c r="C56" i="11"/>
  <c r="E5" i="11"/>
  <c r="C30" i="11"/>
  <c r="C29" i="11" s="1"/>
  <c r="D5" i="11"/>
  <c r="D29" i="11"/>
  <c r="I304" i="12"/>
  <c r="G305" i="12"/>
  <c r="G304" i="12" s="1"/>
  <c r="I155" i="12"/>
  <c r="G217" i="12"/>
  <c r="G216" i="12" s="1"/>
  <c r="G169" i="12" s="1"/>
  <c r="G259" i="12"/>
  <c r="G258" i="12" s="1"/>
  <c r="I9" i="8"/>
  <c r="I8" i="8"/>
  <c r="G7" i="8"/>
  <c r="F118" i="13"/>
  <c r="F117" i="13" s="1"/>
  <c r="G118" i="13"/>
  <c r="G117" i="13" s="1"/>
  <c r="D118" i="13"/>
  <c r="D117" i="13" s="1"/>
  <c r="F112" i="13"/>
  <c r="G112" i="13"/>
  <c r="D112" i="13"/>
  <c r="F90" i="13"/>
  <c r="F86" i="13" s="1"/>
  <c r="G90" i="13"/>
  <c r="G86" i="13" s="1"/>
  <c r="D90" i="13"/>
  <c r="D86" i="13" s="1"/>
  <c r="F80" i="13"/>
  <c r="G80" i="13"/>
  <c r="D80" i="13"/>
  <c r="F76" i="13"/>
  <c r="G76" i="13"/>
  <c r="D76" i="13"/>
  <c r="F56" i="13"/>
  <c r="G56" i="13"/>
  <c r="D56" i="13"/>
  <c r="D50" i="13"/>
  <c r="F5" i="13"/>
  <c r="D5" i="13"/>
  <c r="E6" i="13"/>
  <c r="H6" i="13" s="1"/>
  <c r="E7" i="13"/>
  <c r="H7" i="13" s="1"/>
  <c r="E8" i="13"/>
  <c r="H8" i="13" s="1"/>
  <c r="I8" i="13" s="1"/>
  <c r="E9" i="13"/>
  <c r="H9" i="13" s="1"/>
  <c r="I9" i="13" s="1"/>
  <c r="E10" i="13"/>
  <c r="H10" i="13" s="1"/>
  <c r="I10" i="13" s="1"/>
  <c r="E11" i="13"/>
  <c r="H11" i="13" s="1"/>
  <c r="I11" i="13" s="1"/>
  <c r="E12" i="13"/>
  <c r="H12" i="13" s="1"/>
  <c r="I12" i="13" s="1"/>
  <c r="E13" i="13"/>
  <c r="H13" i="13" s="1"/>
  <c r="I13" i="13" s="1"/>
  <c r="E14" i="13"/>
  <c r="H14" i="13" s="1"/>
  <c r="I14" i="13" s="1"/>
  <c r="E15" i="13"/>
  <c r="H15" i="13" s="1"/>
  <c r="E16" i="13"/>
  <c r="H16" i="13" s="1"/>
  <c r="I16" i="13" s="1"/>
  <c r="E17" i="13"/>
  <c r="H17" i="13" s="1"/>
  <c r="I17" i="13" s="1"/>
  <c r="E19" i="13"/>
  <c r="E18" i="13" s="1"/>
  <c r="H18" i="13" s="1"/>
  <c r="I18" i="13" s="1"/>
  <c r="E20" i="13"/>
  <c r="H20" i="13" s="1"/>
  <c r="I20" i="13" s="1"/>
  <c r="E21" i="13"/>
  <c r="H21" i="13" s="1"/>
  <c r="I21" i="13" s="1"/>
  <c r="E22" i="13"/>
  <c r="H22" i="13" s="1"/>
  <c r="I22" i="13" s="1"/>
  <c r="E23" i="13"/>
  <c r="H23" i="13" s="1"/>
  <c r="I23" i="13" s="1"/>
  <c r="E24" i="13"/>
  <c r="H24" i="13" s="1"/>
  <c r="I24" i="13" s="1"/>
  <c r="E25" i="13"/>
  <c r="H25" i="13" s="1"/>
  <c r="I25" i="13" s="1"/>
  <c r="E26" i="13"/>
  <c r="H26" i="13" s="1"/>
  <c r="I26" i="13" s="1"/>
  <c r="H27" i="13"/>
  <c r="I27" i="13" s="1"/>
  <c r="E29" i="13"/>
  <c r="H29" i="13" s="1"/>
  <c r="I29" i="13" s="1"/>
  <c r="E30" i="13"/>
  <c r="H30" i="13" s="1"/>
  <c r="I30" i="13" s="1"/>
  <c r="E31" i="13"/>
  <c r="H31" i="13" s="1"/>
  <c r="I31" i="13" s="1"/>
  <c r="E34" i="13"/>
  <c r="H34" i="13" s="1"/>
  <c r="I34" i="13" s="1"/>
  <c r="E35" i="13"/>
  <c r="H35" i="13" s="1"/>
  <c r="I35" i="13" s="1"/>
  <c r="E36" i="13"/>
  <c r="H36" i="13" s="1"/>
  <c r="I36" i="13" s="1"/>
  <c r="E37" i="13"/>
  <c r="H37" i="13" s="1"/>
  <c r="I37" i="13" s="1"/>
  <c r="E38" i="13"/>
  <c r="H38" i="13" s="1"/>
  <c r="I38" i="13" s="1"/>
  <c r="E39" i="13"/>
  <c r="H39" i="13" s="1"/>
  <c r="I39" i="13" s="1"/>
  <c r="E40" i="13"/>
  <c r="H40" i="13" s="1"/>
  <c r="I40" i="13" s="1"/>
  <c r="E41" i="13"/>
  <c r="H41" i="13" s="1"/>
  <c r="I41" i="13" s="1"/>
  <c r="E42" i="13"/>
  <c r="H42" i="13" s="1"/>
  <c r="I42" i="13" s="1"/>
  <c r="E43" i="13"/>
  <c r="H43" i="13" s="1"/>
  <c r="I43" i="13" s="1"/>
  <c r="E44" i="13"/>
  <c r="H44" i="13" s="1"/>
  <c r="I44" i="13" s="1"/>
  <c r="E45" i="13"/>
  <c r="H45" i="13" s="1"/>
  <c r="I45" i="13" s="1"/>
  <c r="E46" i="13"/>
  <c r="H46" i="13" s="1"/>
  <c r="I46" i="13" s="1"/>
  <c r="E47" i="13"/>
  <c r="H47" i="13" s="1"/>
  <c r="I47" i="13" s="1"/>
  <c r="E48" i="13"/>
  <c r="H48" i="13" s="1"/>
  <c r="I48" i="13" s="1"/>
  <c r="E50" i="13"/>
  <c r="E51" i="13"/>
  <c r="H51" i="13" s="1"/>
  <c r="E52" i="13"/>
  <c r="H52" i="13" s="1"/>
  <c r="I52" i="13" s="1"/>
  <c r="E53" i="13"/>
  <c r="H53" i="13" s="1"/>
  <c r="E54" i="13"/>
  <c r="H54" i="13" s="1"/>
  <c r="I54" i="13" s="1"/>
  <c r="E55" i="13"/>
  <c r="H55" i="13" s="1"/>
  <c r="I55" i="13" s="1"/>
  <c r="E57" i="13"/>
  <c r="H57" i="13" s="1"/>
  <c r="I57" i="13" s="1"/>
  <c r="E58" i="13"/>
  <c r="H58" i="13" s="1"/>
  <c r="I58" i="13" s="1"/>
  <c r="E59" i="13"/>
  <c r="H59" i="13" s="1"/>
  <c r="I59" i="13" s="1"/>
  <c r="E60" i="13"/>
  <c r="H60" i="13" s="1"/>
  <c r="I60" i="13" s="1"/>
  <c r="E61" i="13"/>
  <c r="H61" i="13" s="1"/>
  <c r="I61" i="13" s="1"/>
  <c r="E62" i="13"/>
  <c r="H62" i="13" s="1"/>
  <c r="I62" i="13" s="1"/>
  <c r="E63" i="13"/>
  <c r="H63" i="13" s="1"/>
  <c r="I63" i="13" s="1"/>
  <c r="E64" i="13"/>
  <c r="H64" i="13" s="1"/>
  <c r="I64" i="13" s="1"/>
  <c r="E65" i="13"/>
  <c r="H65" i="13" s="1"/>
  <c r="I65" i="13" s="1"/>
  <c r="E66" i="13"/>
  <c r="H66" i="13" s="1"/>
  <c r="E67" i="13"/>
  <c r="H67" i="13" s="1"/>
  <c r="I67" i="13" s="1"/>
  <c r="E68" i="13"/>
  <c r="H68" i="13" s="1"/>
  <c r="I68" i="13" s="1"/>
  <c r="E69" i="13"/>
  <c r="H69" i="13" s="1"/>
  <c r="I69" i="13" s="1"/>
  <c r="E70" i="13"/>
  <c r="H70" i="13" s="1"/>
  <c r="I70" i="13" s="1"/>
  <c r="E71" i="13"/>
  <c r="H71" i="13" s="1"/>
  <c r="I71" i="13" s="1"/>
  <c r="E72" i="13"/>
  <c r="H72" i="13" s="1"/>
  <c r="E73" i="13"/>
  <c r="H73" i="13" s="1"/>
  <c r="I73" i="13" s="1"/>
  <c r="E74" i="13"/>
  <c r="H74" i="13" s="1"/>
  <c r="I74" i="13" s="1"/>
  <c r="E75" i="13"/>
  <c r="H75" i="13" s="1"/>
  <c r="I75" i="13" s="1"/>
  <c r="E77" i="13"/>
  <c r="H77" i="13" s="1"/>
  <c r="I77" i="13" s="1"/>
  <c r="E78" i="13"/>
  <c r="H78" i="13" s="1"/>
  <c r="I78" i="13" s="1"/>
  <c r="E79" i="13"/>
  <c r="H79" i="13" s="1"/>
  <c r="I79" i="13" s="1"/>
  <c r="E81" i="13"/>
  <c r="H81" i="13" s="1"/>
  <c r="E82" i="13"/>
  <c r="H82" i="13" s="1"/>
  <c r="I82" i="13" s="1"/>
  <c r="E83" i="13"/>
  <c r="H83" i="13" s="1"/>
  <c r="I83" i="13" s="1"/>
  <c r="E84" i="13"/>
  <c r="H84" i="13" s="1"/>
  <c r="I84" i="13" s="1"/>
  <c r="E85" i="13"/>
  <c r="H85" i="13" s="1"/>
  <c r="I85" i="13" s="1"/>
  <c r="E87" i="13"/>
  <c r="H87" i="13" s="1"/>
  <c r="I87" i="13" s="1"/>
  <c r="E88" i="13"/>
  <c r="H88" i="13" s="1"/>
  <c r="I88" i="13" s="1"/>
  <c r="E89" i="13"/>
  <c r="H89" i="13" s="1"/>
  <c r="I89" i="13" s="1"/>
  <c r="E91" i="13"/>
  <c r="H91" i="13" s="1"/>
  <c r="I91" i="13" s="1"/>
  <c r="E92" i="13"/>
  <c r="H92" i="13" s="1"/>
  <c r="I92" i="13" s="1"/>
  <c r="E93" i="13"/>
  <c r="H93" i="13" s="1"/>
  <c r="I93" i="13" s="1"/>
  <c r="E94" i="13"/>
  <c r="H94" i="13" s="1"/>
  <c r="I94" i="13" s="1"/>
  <c r="E95" i="13"/>
  <c r="H95" i="13" s="1"/>
  <c r="I95" i="13" s="1"/>
  <c r="E96" i="13"/>
  <c r="H96" i="13" s="1"/>
  <c r="I96" i="13" s="1"/>
  <c r="E97" i="13"/>
  <c r="H97" i="13" s="1"/>
  <c r="I97" i="13" s="1"/>
  <c r="E98" i="13"/>
  <c r="H98" i="13" s="1"/>
  <c r="I98" i="13" s="1"/>
  <c r="E99" i="13"/>
  <c r="H99" i="13" s="1"/>
  <c r="I99" i="13" s="1"/>
  <c r="E100" i="13"/>
  <c r="H100" i="13" s="1"/>
  <c r="I100" i="13" s="1"/>
  <c r="E101" i="13"/>
  <c r="H101" i="13" s="1"/>
  <c r="I101" i="13" s="1"/>
  <c r="E102" i="13"/>
  <c r="H102" i="13" s="1"/>
  <c r="I102" i="13" s="1"/>
  <c r="E103" i="13"/>
  <c r="H103" i="13" s="1"/>
  <c r="I103" i="13" s="1"/>
  <c r="E104" i="13"/>
  <c r="H104" i="13" s="1"/>
  <c r="I104" i="13" s="1"/>
  <c r="E105" i="13"/>
  <c r="H105" i="13" s="1"/>
  <c r="I105" i="13" s="1"/>
  <c r="E106" i="13"/>
  <c r="H106" i="13" s="1"/>
  <c r="I106" i="13" s="1"/>
  <c r="E107" i="13"/>
  <c r="H107" i="13" s="1"/>
  <c r="I107" i="13" s="1"/>
  <c r="E108" i="13"/>
  <c r="H108" i="13" s="1"/>
  <c r="I108" i="13" s="1"/>
  <c r="E109" i="13"/>
  <c r="H109" i="13" s="1"/>
  <c r="I109" i="13" s="1"/>
  <c r="E110" i="13"/>
  <c r="H110" i="13" s="1"/>
  <c r="I110" i="13" s="1"/>
  <c r="E111" i="13"/>
  <c r="H111" i="13" s="1"/>
  <c r="I111" i="13" s="1"/>
  <c r="E113" i="13"/>
  <c r="H113" i="13" s="1"/>
  <c r="I113" i="13" s="1"/>
  <c r="E114" i="13"/>
  <c r="H114" i="13" s="1"/>
  <c r="I114" i="13" s="1"/>
  <c r="E115" i="13"/>
  <c r="H115" i="13" s="1"/>
  <c r="I115" i="13" s="1"/>
  <c r="E116" i="13"/>
  <c r="H116" i="13" s="1"/>
  <c r="I116" i="13" s="1"/>
  <c r="E119" i="13"/>
  <c r="H119" i="13" s="1"/>
  <c r="I119" i="13" s="1"/>
  <c r="E120" i="13"/>
  <c r="H120" i="13" s="1"/>
  <c r="I120" i="13" s="1"/>
  <c r="E121" i="13"/>
  <c r="H121" i="13" s="1"/>
  <c r="I121" i="13" s="1"/>
  <c r="E122" i="13"/>
  <c r="H122" i="13" s="1"/>
  <c r="E123" i="13"/>
  <c r="H123" i="13" s="1"/>
  <c r="I123" i="13" s="1"/>
  <c r="E124" i="13"/>
  <c r="H124" i="13" s="1"/>
  <c r="E125" i="13"/>
  <c r="H125" i="13" s="1"/>
  <c r="I125" i="13" s="1"/>
  <c r="E126" i="13"/>
  <c r="H126" i="13" s="1"/>
  <c r="I126" i="13" s="1"/>
  <c r="E127" i="13"/>
  <c r="H127" i="13" s="1"/>
  <c r="I127" i="13" s="1"/>
  <c r="E128" i="13"/>
  <c r="H128" i="13" s="1"/>
  <c r="I128" i="13" s="1"/>
  <c r="E129" i="13"/>
  <c r="H129" i="13" s="1"/>
  <c r="I129" i="13" s="1"/>
  <c r="E130" i="13"/>
  <c r="H130" i="13" s="1"/>
  <c r="I130" i="13" s="1"/>
  <c r="E131" i="13"/>
  <c r="H131" i="13" s="1"/>
  <c r="I131" i="13" s="1"/>
  <c r="E132" i="13"/>
  <c r="H132" i="13" s="1"/>
  <c r="I132" i="13" s="1"/>
  <c r="E133" i="13"/>
  <c r="H133" i="13" s="1"/>
  <c r="I133" i="13" s="1"/>
  <c r="E134" i="13"/>
  <c r="H134" i="13" s="1"/>
  <c r="I134" i="13" s="1"/>
  <c r="E135" i="13"/>
  <c r="H135" i="13" s="1"/>
  <c r="I135" i="13" s="1"/>
  <c r="E136" i="13"/>
  <c r="H136" i="13" s="1"/>
  <c r="I136" i="13" s="1"/>
  <c r="E137" i="13"/>
  <c r="H137" i="13" s="1"/>
  <c r="I137" i="13" s="1"/>
  <c r="E138" i="13"/>
  <c r="H138" i="13" s="1"/>
  <c r="I138" i="13" s="1"/>
  <c r="C32" i="13"/>
  <c r="C139" i="13" s="1"/>
  <c r="G33" i="13"/>
  <c r="G32" i="13" s="1"/>
  <c r="F33" i="13"/>
  <c r="F32" i="13" s="1"/>
  <c r="I55" i="12"/>
  <c r="I5" i="12" s="1"/>
  <c r="G55" i="12"/>
  <c r="G5" i="12" s="1"/>
  <c r="D49" i="13" l="1"/>
  <c r="I77" i="12"/>
  <c r="G320" i="12"/>
  <c r="H50" i="13"/>
  <c r="I320" i="12"/>
  <c r="D121" i="11"/>
  <c r="G49" i="13"/>
  <c r="C42" i="11"/>
  <c r="F49" i="13"/>
  <c r="F139" i="13" s="1"/>
  <c r="E121" i="11"/>
  <c r="C5" i="11"/>
  <c r="D139" i="13"/>
  <c r="E56" i="13"/>
  <c r="H56" i="13" s="1"/>
  <c r="I56" i="13" s="1"/>
  <c r="E76" i="13"/>
  <c r="H76" i="13" s="1"/>
  <c r="I76" i="13" s="1"/>
  <c r="E80" i="13"/>
  <c r="H80" i="13" s="1"/>
  <c r="E90" i="13"/>
  <c r="H90" i="13" s="1"/>
  <c r="I90" i="13" s="1"/>
  <c r="E112" i="13"/>
  <c r="H112" i="13" s="1"/>
  <c r="I112" i="13" s="1"/>
  <c r="E118" i="13"/>
  <c r="E5" i="13"/>
  <c r="H5" i="13" s="1"/>
  <c r="I5" i="13" s="1"/>
  <c r="G139" i="13"/>
  <c r="H19" i="13"/>
  <c r="I19" i="13" s="1"/>
  <c r="E32" i="13"/>
  <c r="H32" i="13" s="1"/>
  <c r="I32" i="13" s="1"/>
  <c r="E33" i="13"/>
  <c r="H33" i="13" s="1"/>
  <c r="I33" i="13" s="1"/>
  <c r="D7" i="5"/>
  <c r="D8" i="5"/>
  <c r="D9" i="5"/>
  <c r="D10" i="5"/>
  <c r="D11" i="5"/>
  <c r="D12" i="5"/>
  <c r="D13" i="5"/>
  <c r="D14" i="5"/>
  <c r="D15" i="5"/>
  <c r="D16" i="5"/>
  <c r="F6" i="5"/>
  <c r="E6" i="5"/>
  <c r="B18" i="5"/>
  <c r="D6" i="5" l="1"/>
  <c r="E86" i="13"/>
  <c r="H86" i="13" s="1"/>
  <c r="I86" i="13" s="1"/>
  <c r="H118" i="13"/>
  <c r="I118" i="13" s="1"/>
  <c r="E117" i="13"/>
  <c r="H117" i="13" s="1"/>
  <c r="I117" i="13" s="1"/>
  <c r="E49" i="13"/>
  <c r="H49" i="13" s="1"/>
  <c r="I49" i="13" s="1"/>
  <c r="E139" i="13" l="1"/>
  <c r="H139" i="13" s="1"/>
  <c r="I139" i="13" s="1"/>
  <c r="G77" i="11"/>
  <c r="C77" i="11" l="1"/>
  <c r="C121" i="11" s="1"/>
  <c r="G121" i="11"/>
  <c r="D5" i="4"/>
  <c r="C8" i="4"/>
  <c r="B8" i="4" s="1"/>
  <c r="C6" i="4"/>
  <c r="C5" i="4" l="1"/>
  <c r="B6" i="4"/>
  <c r="B5" i="4" s="1"/>
  <c r="G60" i="7"/>
  <c r="F60" i="7"/>
  <c r="G45" i="7"/>
  <c r="F45" i="7"/>
  <c r="G33" i="7"/>
  <c r="F33" i="7"/>
  <c r="E33" i="7" s="1"/>
  <c r="G16" i="7"/>
  <c r="F16" i="7"/>
  <c r="G5" i="7"/>
  <c r="F5" i="7"/>
  <c r="E5" i="7" s="1"/>
  <c r="E6" i="7"/>
  <c r="E7" i="7"/>
  <c r="E8" i="7"/>
  <c r="E9" i="7"/>
  <c r="E10" i="7"/>
  <c r="E11" i="7"/>
  <c r="E12" i="7"/>
  <c r="E13" i="7"/>
  <c r="E14" i="7"/>
  <c r="E15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4" i="7"/>
  <c r="E35" i="7"/>
  <c r="E36" i="7"/>
  <c r="E37" i="7"/>
  <c r="E38" i="7"/>
  <c r="E39" i="7"/>
  <c r="E40" i="7"/>
  <c r="E41" i="7"/>
  <c r="E42" i="7"/>
  <c r="E43" i="7"/>
  <c r="E44" i="7"/>
  <c r="E46" i="7"/>
  <c r="E47" i="7"/>
  <c r="E48" i="7"/>
  <c r="E49" i="7"/>
  <c r="E50" i="7"/>
  <c r="E51" i="7"/>
  <c r="E52" i="7"/>
  <c r="E54" i="7"/>
  <c r="E55" i="7"/>
  <c r="E56" i="7"/>
  <c r="E57" i="7"/>
  <c r="E58" i="7"/>
  <c r="E59" i="7"/>
  <c r="E61" i="7"/>
  <c r="E62" i="7"/>
  <c r="E63" i="7"/>
  <c r="E64" i="7"/>
  <c r="I7" i="8"/>
  <c r="I10" i="8"/>
  <c r="B6" i="5"/>
  <c r="B23" i="5" s="1"/>
  <c r="E16" i="7" l="1"/>
  <c r="G10" i="8"/>
  <c r="G65" i="7"/>
  <c r="I6" i="8"/>
  <c r="G6" i="8" s="1"/>
  <c r="F65" i="7"/>
  <c r="F23" i="5"/>
  <c r="E23" i="5"/>
  <c r="D23" i="5"/>
  <c r="E60" i="7"/>
  <c r="E45" i="7"/>
  <c r="E65" i="7" l="1"/>
  <c r="D18" i="1"/>
  <c r="D22" i="1" s="1"/>
  <c r="B18" i="1"/>
  <c r="B22" i="1" s="1"/>
</calcChain>
</file>

<file path=xl/sharedStrings.xml><?xml version="1.0" encoding="utf-8"?>
<sst xmlns="http://schemas.openxmlformats.org/spreadsheetml/2006/main" count="1537" uniqueCount="512">
  <si>
    <t>收  入</t>
  </si>
  <si>
    <t>支  出</t>
  </si>
  <si>
    <t>项  目</t>
  </si>
  <si>
    <t>预算数</t>
  </si>
  <si>
    <t>项   目</t>
  </si>
  <si>
    <t>一、一般公共预算财政拨款收入</t>
  </si>
  <si>
    <t>二、政府性基金预算财政拨款收入</t>
  </si>
  <si>
    <t>三、事业收入</t>
  </si>
  <si>
    <t>其中：专户核拨的事业收入</t>
  </si>
  <si>
    <t>四、事业单位经营收入</t>
  </si>
  <si>
    <t>五、上级补助收入</t>
  </si>
  <si>
    <t>六、附属单位上缴收入</t>
  </si>
  <si>
    <t>七、其他收入</t>
  </si>
  <si>
    <t>本年收入合计</t>
  </si>
  <si>
    <t>本年支出合计</t>
  </si>
  <si>
    <t>八、用事业基金弥补收支差额</t>
  </si>
  <si>
    <t>结转下年</t>
  </si>
  <si>
    <t>九、上年结转</t>
  </si>
  <si>
    <t xml:space="preserve">      收  入  总  计</t>
  </si>
  <si>
    <t xml:space="preserve">      支  出  总  计</t>
  </si>
  <si>
    <r>
      <t>　</t>
    </r>
    <r>
      <rPr>
        <sz val="9"/>
        <color theme="1"/>
        <rFont val="宋体"/>
        <family val="3"/>
        <charset val="134"/>
      </rPr>
      <t>单位：万元</t>
    </r>
  </si>
  <si>
    <t>单位：万元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</si>
  <si>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</si>
  <si>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</si>
  <si>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</si>
  <si>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</si>
  <si>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</si>
  <si>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</si>
  <si>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</si>
  <si>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</si>
  <si>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</si>
  <si>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</si>
  <si>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</si>
  <si>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</si>
  <si>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</si>
  <si>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</si>
  <si>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一般公共服务支出</t>
  </si>
  <si>
    <t>财政事务</t>
  </si>
  <si>
    <t>合    计</t>
  </si>
  <si>
    <t>单位：万元　</t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</si>
  <si>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</si>
  <si>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</si>
  <si>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</si>
  <si>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</si>
  <si>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</si>
  <si>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</si>
  <si>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</si>
  <si>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单位:万元</t>
  </si>
  <si>
    <t>项目</t>
  </si>
  <si>
    <t>总计</t>
  </si>
  <si>
    <t>财政性资金</t>
  </si>
  <si>
    <t>非财政性资金</t>
  </si>
  <si>
    <t>一般公共预算</t>
  </si>
  <si>
    <t>政府性基金预算</t>
  </si>
  <si>
    <t>其他资金</t>
  </si>
  <si>
    <t>货物</t>
  </si>
  <si>
    <t>工程</t>
  </si>
  <si>
    <t>服务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</si>
  <si>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</si>
  <si>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</si>
  <si>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</si>
  <si>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</si>
  <si>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</si>
  <si>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</si>
  <si>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</si>
  <si>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</si>
  <si>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</si>
  <si>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</si>
  <si>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增减额</t>
  </si>
  <si>
    <t>增减%</t>
  </si>
  <si>
    <t>教育支出</t>
  </si>
  <si>
    <t>人员支出</t>
  </si>
  <si>
    <t>公用支出</t>
  </si>
  <si>
    <t>工资福利支出</t>
  </si>
  <si>
    <t>基本工资</t>
  </si>
  <si>
    <t>津贴补贴</t>
  </si>
  <si>
    <t>商品和服务支出</t>
  </si>
  <si>
    <t>办公费</t>
  </si>
  <si>
    <t>印刷费</t>
  </si>
  <si>
    <t>其他资本性支出</t>
  </si>
  <si>
    <t>办公设备购置</t>
  </si>
  <si>
    <t>部门指出经济分类科目</t>
  </si>
  <si>
    <t>本年政府性基金预算支出</t>
  </si>
  <si>
    <t>财政拨款支出预算表</t>
  </si>
  <si>
    <t>项    目</t>
  </si>
  <si>
    <t>1．因公出国（境）费用</t>
  </si>
  <si>
    <t>2．公务接待费</t>
  </si>
  <si>
    <t>3．公务用车费</t>
  </si>
  <si>
    <t xml:space="preserve">  其中：（1）公务用车运行维护费</t>
  </si>
  <si>
    <t xml:space="preserve">        （2）公务用车购置</t>
  </si>
  <si>
    <t>项目名称</t>
  </si>
  <si>
    <t>申请数合计（万元）</t>
  </si>
  <si>
    <t>项目绩效目标</t>
  </si>
  <si>
    <t>绩效指标</t>
  </si>
  <si>
    <t>一级指标</t>
  </si>
  <si>
    <t>二级指标</t>
  </si>
  <si>
    <t>具体指标（指标内容、指标值）</t>
  </si>
  <si>
    <t>产出指标</t>
  </si>
  <si>
    <t>产出数量指标</t>
  </si>
  <si>
    <t>产出质量指标</t>
  </si>
  <si>
    <t>产出进度指标</t>
  </si>
  <si>
    <t>产出成本指标</t>
  </si>
  <si>
    <t>其他产出指标</t>
  </si>
  <si>
    <t>效果指标</t>
  </si>
  <si>
    <t>经济效益指标</t>
  </si>
  <si>
    <t>社会效益指标</t>
  </si>
  <si>
    <t>环境效益指标</t>
  </si>
  <si>
    <t>可持续影响</t>
  </si>
  <si>
    <t>指标</t>
  </si>
  <si>
    <t>服务对象满意度指标</t>
  </si>
  <si>
    <t>其他效益指标</t>
  </si>
  <si>
    <t>其他说明的问题</t>
  </si>
  <si>
    <t>大兴区西红门镇部门预算公开套表</t>
    <phoneticPr fontId="6" type="noConversion"/>
  </si>
  <si>
    <t>灾害防治及应急管理支出</t>
  </si>
  <si>
    <t>人大事务</t>
  </si>
  <si>
    <t xml:space="preserve">  行政运行</t>
  </si>
  <si>
    <t xml:space="preserve">  事业运行</t>
  </si>
  <si>
    <t>统计信息事务</t>
  </si>
  <si>
    <t xml:space="preserve">  专项普查活动</t>
  </si>
  <si>
    <t xml:space="preserve">  其他统计信息事务支出</t>
  </si>
  <si>
    <t>民族事务</t>
  </si>
  <si>
    <t xml:space="preserve">  其他民族事务支出</t>
  </si>
  <si>
    <t>党委办公厅（室）及相关机构事务</t>
  </si>
  <si>
    <t>组织事务</t>
  </si>
  <si>
    <t xml:space="preserve">  一般行政管理事务</t>
  </si>
  <si>
    <t>公共安全支出</t>
  </si>
  <si>
    <t>司法</t>
  </si>
  <si>
    <t xml:space="preserve">  基层司法业务</t>
  </si>
  <si>
    <t>普通教育</t>
  </si>
  <si>
    <t xml:space="preserve">  学前教育</t>
  </si>
  <si>
    <t xml:space="preserve">  小学教育</t>
  </si>
  <si>
    <t xml:space="preserve">  初中教育</t>
  </si>
  <si>
    <t xml:space="preserve">  其他普通教育支出</t>
  </si>
  <si>
    <t>成人教育</t>
  </si>
  <si>
    <t xml:space="preserve">  成人初等教育</t>
  </si>
  <si>
    <t xml:space="preserve">  其他教育费附加安排的支出</t>
  </si>
  <si>
    <t>文物</t>
  </si>
  <si>
    <t xml:space="preserve">  文物保护</t>
  </si>
  <si>
    <t>社会保障和就业支出</t>
  </si>
  <si>
    <t>人力资源和社会保障管理事务</t>
  </si>
  <si>
    <t xml:space="preserve">  社会保险经办机构</t>
  </si>
  <si>
    <t xml:space="preserve">  基层政权和社区建设</t>
  </si>
  <si>
    <t xml:space="preserve">  其他民政管理事务支出</t>
  </si>
  <si>
    <t>行政事业单位离退休</t>
  </si>
  <si>
    <t xml:space="preserve">  事业单位离退休</t>
  </si>
  <si>
    <t xml:space="preserve">  离退休人员管理机构</t>
  </si>
  <si>
    <t xml:space="preserve">  未归口管理的行政单位离退休</t>
  </si>
  <si>
    <t xml:space="preserve">  机关事业单位基本养老保险缴费支出★</t>
  </si>
  <si>
    <t xml:space="preserve">  机关事业单位职业年金缴费支出★</t>
  </si>
  <si>
    <t xml:space="preserve">  其他行政事业单位离退休支出</t>
  </si>
  <si>
    <t>就业补助</t>
  </si>
  <si>
    <t xml:space="preserve">  职业培训补贴</t>
  </si>
  <si>
    <t xml:space="preserve">  公益性岗位补贴</t>
  </si>
  <si>
    <t xml:space="preserve">  其他就业补助支出</t>
  </si>
  <si>
    <t>抚恤</t>
  </si>
  <si>
    <t xml:space="preserve">  优抚事业单位支出</t>
  </si>
  <si>
    <t xml:space="preserve">  义务兵优待</t>
  </si>
  <si>
    <t xml:space="preserve">  其他优抚支出</t>
  </si>
  <si>
    <t>退役安置</t>
  </si>
  <si>
    <t xml:space="preserve">  退役士兵安置</t>
  </si>
  <si>
    <t>残疾人事业</t>
  </si>
  <si>
    <t xml:space="preserve">  残疾人康复</t>
  </si>
  <si>
    <t xml:space="preserve">  残疾人就业和扶贫</t>
  </si>
  <si>
    <t xml:space="preserve">  其他残疾人事业支出</t>
  </si>
  <si>
    <t>最低生活保障</t>
  </si>
  <si>
    <t xml:space="preserve">  农村最低生活保障金支出</t>
  </si>
  <si>
    <t>临时救助</t>
  </si>
  <si>
    <t xml:space="preserve">  临时救助支出</t>
  </si>
  <si>
    <t>其他社会保障和就业支出</t>
  </si>
  <si>
    <t xml:space="preserve">  其他社会保障和就业支出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</si>
  <si>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</si>
  <si>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</si>
  <si>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</si>
  <si>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</si>
  <si>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</si>
  <si>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 xml:space="preserve">  重大公共卫生专项</t>
  </si>
  <si>
    <t xml:space="preserve">  其他公共卫生支出</t>
  </si>
  <si>
    <t>中医药</t>
  </si>
  <si>
    <t xml:space="preserve"> 中医（民族医）药专项</t>
  </si>
  <si>
    <t>计划生育事务</t>
  </si>
  <si>
    <t xml:space="preserve">  计划生育服务</t>
  </si>
  <si>
    <t>行政事业单位医疗</t>
  </si>
  <si>
    <t xml:space="preserve">  行政单位医疗★</t>
  </si>
  <si>
    <t xml:space="preserve">  事业单位医疗★</t>
  </si>
  <si>
    <t xml:space="preserve">  公务员医疗补助★</t>
  </si>
  <si>
    <t>医疗救助</t>
  </si>
  <si>
    <t xml:space="preserve">  城乡医疗救助</t>
  </si>
  <si>
    <t>优抚对象医疗</t>
  </si>
  <si>
    <t xml:space="preserve">  优抚对象医疗补助</t>
  </si>
  <si>
    <t>其他医疗卫生与计划生育支出</t>
  </si>
  <si>
    <t xml:space="preserve">  其他医疗卫生与计划生育支出</t>
  </si>
  <si>
    <t>节能环保支出</t>
  </si>
  <si>
    <t>污染防治</t>
  </si>
  <si>
    <t xml:space="preserve">  大气</t>
  </si>
  <si>
    <t xml:space="preserve">  其他污染防治支出</t>
  </si>
  <si>
    <t>城乡社区支出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</si>
  <si>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</si>
  <si>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</si>
  <si>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</si>
  <si>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</si>
  <si>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</si>
  <si>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农业</t>
  </si>
  <si>
    <t xml:space="preserve">  病虫害控制</t>
  </si>
  <si>
    <t xml:space="preserve">  农业组织化与产业化经营</t>
  </si>
  <si>
    <t xml:space="preserve">  农村公益事业</t>
  </si>
  <si>
    <t xml:space="preserve">  其他农业支出</t>
  </si>
  <si>
    <t>林业</t>
  </si>
  <si>
    <t xml:space="preserve">  森林培育</t>
  </si>
  <si>
    <t>水利</t>
  </si>
  <si>
    <t xml:space="preserve">  其他水利支出</t>
  </si>
  <si>
    <t>应急管理事务</t>
  </si>
  <si>
    <t xml:space="preserve">  安全监管</t>
  </si>
  <si>
    <t xml:space="preserve">  农村基础设施建设支出</t>
  </si>
  <si>
    <t>国有土地使用权出让收入及对应专项债务收入安排支出</t>
  </si>
  <si>
    <t>其他办公厅（室）及相关机构事务</t>
  </si>
  <si>
    <t>工资奖金津补贴</t>
  </si>
  <si>
    <t>30101</t>
  </si>
  <si>
    <t>30102</t>
  </si>
  <si>
    <t>30103</t>
  </si>
  <si>
    <t>奖金</t>
  </si>
  <si>
    <t>30112</t>
  </si>
  <si>
    <t>其他社会保障缴费</t>
  </si>
  <si>
    <t>30113</t>
  </si>
  <si>
    <t>其他工资福利支出</t>
  </si>
  <si>
    <t>30199</t>
  </si>
  <si>
    <t>50201</t>
  </si>
  <si>
    <t>办公经费</t>
  </si>
  <si>
    <t>30201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</si>
  <si>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</si>
  <si>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</si>
  <si>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</si>
  <si>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</si>
  <si>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</si>
  <si>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</si>
  <si>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</si>
  <si>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</si>
  <si>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</si>
  <si>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</si>
  <si>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</si>
  <si>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</si>
  <si>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维修（护）费</t>
  </si>
  <si>
    <t>30213</t>
  </si>
  <si>
    <t>会议费</t>
  </si>
  <si>
    <t>30215</t>
  </si>
  <si>
    <t>培训费</t>
  </si>
  <si>
    <t>30216</t>
  </si>
  <si>
    <t>50206</t>
  </si>
  <si>
    <t>公务接待费</t>
  </si>
  <si>
    <t>30217</t>
  </si>
  <si>
    <t>30228</t>
  </si>
  <si>
    <t>工会经费</t>
  </si>
  <si>
    <t>30229</t>
  </si>
  <si>
    <t>福利费</t>
  </si>
  <si>
    <t>公务用车运行维护费</t>
  </si>
  <si>
    <t>30231</t>
  </si>
  <si>
    <t>30239</t>
  </si>
  <si>
    <t>其他交通费用</t>
  </si>
  <si>
    <t>其他商品和服务支出</t>
  </si>
  <si>
    <t>30299</t>
  </si>
  <si>
    <t>50999</t>
  </si>
  <si>
    <t>其他对个人和家庭补助</t>
  </si>
  <si>
    <t>30399</t>
  </si>
  <si>
    <t>其他对个人和家庭的补助</t>
  </si>
  <si>
    <t>50501</t>
  </si>
  <si>
    <t>30107</t>
  </si>
  <si>
    <t>绩效工资</t>
  </si>
  <si>
    <t>住房公积金</t>
  </si>
  <si>
    <t>50901</t>
  </si>
  <si>
    <t>社会福利和救助</t>
  </si>
  <si>
    <t>30305</t>
  </si>
  <si>
    <t>生活补助</t>
  </si>
  <si>
    <t>50101</t>
  </si>
  <si>
    <t>50102</t>
  </si>
  <si>
    <t>社会保障缴费</t>
  </si>
  <si>
    <t>50103</t>
  </si>
  <si>
    <t>50199</t>
  </si>
  <si>
    <t>50299</t>
  </si>
  <si>
    <t>委托业务费</t>
  </si>
  <si>
    <t>劳务费</t>
  </si>
  <si>
    <t>50502</t>
  </si>
  <si>
    <t>30110</t>
  </si>
  <si>
    <t>职工基本医疗保险缴费</t>
  </si>
  <si>
    <t>30202</t>
  </si>
  <si>
    <t>30309</t>
  </si>
  <si>
    <t>奖励金</t>
  </si>
  <si>
    <t>大型修缮</t>
  </si>
  <si>
    <t>50209</t>
  </si>
  <si>
    <t>专用材料购置费</t>
  </si>
  <si>
    <t>专用材料费</t>
  </si>
  <si>
    <t>租赁费</t>
  </si>
  <si>
    <t>50905</t>
  </si>
  <si>
    <t>离退休费</t>
  </si>
  <si>
    <t>30302</t>
  </si>
  <si>
    <t>退休费</t>
  </si>
  <si>
    <t>30108</t>
  </si>
  <si>
    <t>机关事业单位基本养老保险缴费</t>
  </si>
  <si>
    <t>30109</t>
  </si>
  <si>
    <t>职业年金缴费</t>
  </si>
  <si>
    <t>30111</t>
  </si>
  <si>
    <t>公务员医疗补助缴费</t>
  </si>
  <si>
    <t>土地征迁补偿和安置支出</t>
  </si>
  <si>
    <t>土地补偿</t>
  </si>
  <si>
    <t>2019年预算数</t>
    <phoneticPr fontId="6" type="noConversion"/>
  </si>
  <si>
    <t>50202</t>
  </si>
  <si>
    <t>50203</t>
  </si>
  <si>
    <t>机关工资福利支出</t>
    <phoneticPr fontId="6" type="noConversion"/>
  </si>
  <si>
    <t>工资福利支出</t>
    <phoneticPr fontId="6" type="noConversion"/>
  </si>
  <si>
    <t>机关商品和服务支出</t>
    <phoneticPr fontId="6" type="noConversion"/>
  </si>
  <si>
    <t>商品和服务支出</t>
    <phoneticPr fontId="6" type="noConversion"/>
  </si>
  <si>
    <t>对事业单位经常性补助</t>
  </si>
  <si>
    <t>对事业单位经常性补助</t>
    <phoneticPr fontId="6" type="noConversion"/>
  </si>
  <si>
    <t>商品和服务支出</t>
    <phoneticPr fontId="6" type="noConversion"/>
  </si>
  <si>
    <t>对个人和家庭补助</t>
    <phoneticPr fontId="6" type="noConversion"/>
  </si>
  <si>
    <t>对个人和家庭补助</t>
    <phoneticPr fontId="6" type="noConversion"/>
  </si>
  <si>
    <t>卫生健康支出</t>
  </si>
  <si>
    <t>文化旅游体育与传媒支出</t>
  </si>
  <si>
    <t>文化和旅游</t>
  </si>
  <si>
    <t xml:space="preserve">  其他文化和旅游支出</t>
  </si>
  <si>
    <t>（一）、一般公共服务支出</t>
    <phoneticPr fontId="6" type="noConversion"/>
  </si>
  <si>
    <t>（二）、公共安全支出</t>
    <phoneticPr fontId="6" type="noConversion"/>
  </si>
  <si>
    <t>（三）、教育支出</t>
    <phoneticPr fontId="6" type="noConversion"/>
  </si>
  <si>
    <t>（四）、文化旅游体育与传媒支出</t>
    <phoneticPr fontId="6" type="noConversion"/>
  </si>
  <si>
    <t>（五）、社会保障和就业支出</t>
    <phoneticPr fontId="6" type="noConversion"/>
  </si>
  <si>
    <t>（六）、卫生健康支出</t>
    <phoneticPr fontId="6" type="noConversion"/>
  </si>
  <si>
    <t>（七）、节能环保支出</t>
    <phoneticPr fontId="6" type="noConversion"/>
  </si>
  <si>
    <t>（八）、城乡社区支出</t>
    <phoneticPr fontId="6" type="noConversion"/>
  </si>
  <si>
    <t>（九）、农林水支出</t>
    <phoneticPr fontId="6" type="noConversion"/>
  </si>
  <si>
    <t>（十）、灾害防治及应急管理支出</t>
    <phoneticPr fontId="6" type="noConversion"/>
  </si>
  <si>
    <t>项目支出绩效目标申报表</t>
    <phoneticPr fontId="6" type="noConversion"/>
  </si>
  <si>
    <t>大兴区西红门镇2020年收入预算表</t>
    <phoneticPr fontId="6" type="noConversion"/>
  </si>
  <si>
    <t>2020年预算数</t>
  </si>
  <si>
    <t xml:space="preserve">  一般公共服务支出</t>
  </si>
  <si>
    <t xml:space="preserve">   人大事务</t>
    <phoneticPr fontId="26" type="noConversion"/>
  </si>
  <si>
    <t xml:space="preserve">   政府办公厅(室)及相关机构事务</t>
    <phoneticPr fontId="26" type="noConversion"/>
  </si>
  <si>
    <t xml:space="preserve">      行政运行</t>
  </si>
  <si>
    <t xml:space="preserve">      一般行政管理事务</t>
    <phoneticPr fontId="26" type="noConversion"/>
  </si>
  <si>
    <t xml:space="preserve">      事业运行</t>
  </si>
  <si>
    <t xml:space="preserve">    统计信息事务</t>
  </si>
  <si>
    <t xml:space="preserve">      其他统计信息事务支出</t>
    <phoneticPr fontId="26" type="noConversion"/>
  </si>
  <si>
    <t xml:space="preserve">    财政事务</t>
  </si>
  <si>
    <t xml:space="preserve">      事业运行</t>
    <phoneticPr fontId="26" type="noConversion"/>
  </si>
  <si>
    <t xml:space="preserve">   民族事务</t>
    <phoneticPr fontId="26" type="noConversion"/>
  </si>
  <si>
    <t xml:space="preserve">     其他民族事务支出</t>
    <phoneticPr fontId="26" type="noConversion"/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</si>
  <si>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</si>
  <si>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</si>
  <si>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</si>
  <si>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</si>
  <si>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一般行政管理事务</t>
  </si>
  <si>
    <t xml:space="preserve">    其他共产党事务支出</t>
  </si>
  <si>
    <t xml:space="preserve">      其他共产党事务支出</t>
  </si>
  <si>
    <t xml:space="preserve">    公共安全</t>
  </si>
  <si>
    <t xml:space="preserve">      司法</t>
  </si>
  <si>
    <t xml:space="preserve">      基层司法业务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</si>
  <si>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</si>
  <si>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</si>
  <si>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</si>
  <si>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</si>
  <si>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</si>
  <si>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</si>
  <si>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 xml:space="preserve">    成人教育</t>
  </si>
  <si>
    <t xml:space="preserve">      成人初等教育</t>
  </si>
  <si>
    <t xml:space="preserve">   教育费附加安排的支出</t>
    <phoneticPr fontId="26" type="noConversion"/>
  </si>
  <si>
    <t xml:space="preserve">     其他教育费附加安排的支出</t>
    <phoneticPr fontId="26" type="noConversion"/>
  </si>
  <si>
    <t xml:space="preserve">  文化体育与传媒支出</t>
  </si>
  <si>
    <t xml:space="preserve">    文化</t>
  </si>
  <si>
    <t xml:space="preserve">      其他文化支出</t>
  </si>
  <si>
    <t xml:space="preserve">  社会保障和就业支出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</si>
  <si>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</si>
  <si>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</si>
  <si>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</si>
  <si>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</si>
  <si>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</si>
  <si>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</si>
  <si>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</si>
  <si>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</si>
  <si>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</si>
  <si>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</si>
  <si>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</si>
  <si>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公益性岗位补贴</t>
  </si>
  <si>
    <t xml:space="preserve">      其他就业补助支出</t>
    <phoneticPr fontId="26" type="noConversion"/>
  </si>
  <si>
    <t xml:space="preserve">    抚恤</t>
  </si>
  <si>
    <t xml:space="preserve">      优抚事业单位支出</t>
    <phoneticPr fontId="26" type="noConversion"/>
  </si>
  <si>
    <t xml:space="preserve">      义务兵优待</t>
  </si>
  <si>
    <t xml:space="preserve">    退役安置</t>
  </si>
  <si>
    <t xml:space="preserve">      军队移交政府的离退休人员安置</t>
  </si>
  <si>
    <t xml:space="preserve">    社会福利</t>
  </si>
  <si>
    <t xml:space="preserve">      老年福利</t>
  </si>
  <si>
    <t xml:space="preserve">    残疾人事业</t>
  </si>
  <si>
    <t xml:space="preserve">      残疾人康复</t>
    <phoneticPr fontId="26" type="noConversion"/>
  </si>
  <si>
    <t xml:space="preserve">      残疾人就业和扶持</t>
  </si>
  <si>
    <t xml:space="preserve">      其他残疾人事业支出</t>
  </si>
  <si>
    <t xml:space="preserve">   最低生活保障</t>
    <phoneticPr fontId="26" type="noConversion"/>
  </si>
  <si>
    <t xml:space="preserve">     农村最低生活保障支出</t>
    <phoneticPr fontId="26" type="noConversion"/>
  </si>
  <si>
    <t xml:space="preserve">    临时救助</t>
    <phoneticPr fontId="26" type="noConversion"/>
  </si>
  <si>
    <t xml:space="preserve">    临时救助支出</t>
    <phoneticPr fontId="26" type="noConversion"/>
  </si>
  <si>
    <t xml:space="preserve">    其他社会保障和就业支出</t>
  </si>
  <si>
    <t xml:space="preserve">      其他社会保障和就业支出</t>
  </si>
  <si>
    <t xml:space="preserve">  医疗卫生与计划生育支出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</si>
  <si>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</si>
  <si>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</si>
  <si>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</si>
  <si>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</si>
  <si>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基本公共卫生服务</t>
  </si>
  <si>
    <t xml:space="preserve">      重大公共卫生专项</t>
  </si>
  <si>
    <t xml:space="preserve">      其他公共卫生支出</t>
    <phoneticPr fontId="26" type="noConversion"/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</si>
  <si>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</si>
  <si>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</si>
  <si>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</si>
  <si>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</si>
  <si>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</si>
  <si>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</si>
  <si>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</si>
  <si>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</si>
  <si>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其他医疗卫生支出</t>
  </si>
  <si>
    <t xml:space="preserve">      其他医疗卫生支出</t>
  </si>
  <si>
    <t xml:space="preserve">  节能环保</t>
  </si>
  <si>
    <t xml:space="preserve">    污染防治</t>
  </si>
  <si>
    <t xml:space="preserve">      大气</t>
  </si>
  <si>
    <t xml:space="preserve">  城乡社区支出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</si>
  <si>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</si>
  <si>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</si>
  <si>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</si>
  <si>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</t>
  </si>
  <si>
    <t xml:space="preserve">  农林水支出</t>
  </si>
  <si>
    <t xml:space="preserve">    农业</t>
  </si>
  <si>
    <t xml:space="preserve">      病虫害控制</t>
  </si>
  <si>
    <t xml:space="preserve">      农业结构调整补贴</t>
  </si>
  <si>
    <t xml:space="preserve">      农业生产支持补贴</t>
  </si>
  <si>
    <t xml:space="preserve">      农村合作经济</t>
    <phoneticPr fontId="26" type="noConversion"/>
  </si>
  <si>
    <t xml:space="preserve">      农村社会事业</t>
    <phoneticPr fontId="26" type="noConversion"/>
  </si>
  <si>
    <t xml:space="preserve">      其他农业支出</t>
  </si>
  <si>
    <t xml:space="preserve">    林业</t>
  </si>
  <si>
    <t xml:space="preserve">      森林培育</t>
  </si>
  <si>
    <t xml:space="preserve">    水利</t>
  </si>
  <si>
    <t xml:space="preserve">      水利工程建设</t>
  </si>
  <si>
    <t xml:space="preserve">      其他水利支出</t>
  </si>
  <si>
    <t xml:space="preserve">  灾害防治及应急管理支出</t>
  </si>
  <si>
    <t xml:space="preserve">    应急管理事务</t>
  </si>
  <si>
    <t xml:space="preserve">      安全监管</t>
  </si>
  <si>
    <t xml:space="preserve">  其他群众团体事务支出</t>
  </si>
  <si>
    <t>其他共产党事务支出</t>
  </si>
  <si>
    <t>设备购置</t>
  </si>
  <si>
    <t>教育附加安排的支出</t>
  </si>
  <si>
    <t>维修(护)费</t>
  </si>
  <si>
    <t xml:space="preserve">  民政管理事务</t>
  </si>
  <si>
    <t>救济费</t>
  </si>
  <si>
    <t>群众团体事务</t>
    <phoneticPr fontId="6" type="noConversion"/>
  </si>
  <si>
    <t>2019年执行数</t>
  </si>
  <si>
    <r>
      <t>（</t>
    </r>
    <r>
      <rPr>
        <sz val="10"/>
        <color theme="1"/>
        <rFont val="Times New Roman"/>
        <family val="1"/>
      </rPr>
      <t xml:space="preserve">   2020  </t>
    </r>
    <r>
      <rPr>
        <sz val="10"/>
        <color theme="1"/>
        <rFont val="宋体"/>
        <family val="3"/>
        <charset val="134"/>
      </rPr>
      <t>年度）</t>
    </r>
    <phoneticPr fontId="6" type="noConversion"/>
  </si>
  <si>
    <t xml:space="preserve">  统计抽样调查</t>
  </si>
  <si>
    <t xml:space="preserve">  其他共产党事务支出</t>
  </si>
  <si>
    <t>其他文化体育与传媒支出</t>
  </si>
  <si>
    <t xml:space="preserve">  文化产业发展专项支出</t>
  </si>
  <si>
    <t xml:space="preserve">  军队移交政府的离退休人员安置</t>
  </si>
  <si>
    <t>社会福利</t>
  </si>
  <si>
    <t xml:space="preserve">  老年福利</t>
  </si>
  <si>
    <t xml:space="preserve">  统计监测与信息服务</t>
  </si>
  <si>
    <t xml:space="preserve">  农业结构调整补贴</t>
  </si>
  <si>
    <t xml:space="preserve">  农业生产支持补贴</t>
  </si>
  <si>
    <t xml:space="preserve">  水利工程建设</t>
  </si>
  <si>
    <t>住房保障支出</t>
  </si>
  <si>
    <t>住房改革支出</t>
  </si>
  <si>
    <t xml:space="preserve">  购房补贴</t>
  </si>
  <si>
    <t>消防事务</t>
  </si>
  <si>
    <t xml:space="preserve">  其他消防事务支出</t>
  </si>
  <si>
    <t>2020年年年初预算数</t>
  </si>
  <si>
    <t>小计</t>
    <phoneticPr fontId="6" type="noConversion"/>
  </si>
  <si>
    <t>2020年年预算数比上年执行数</t>
    <phoneticPr fontId="6" type="noConversion"/>
  </si>
  <si>
    <t>大兴区西红门镇2020年一般公共预算财政拨款基本支出预算表</t>
    <phoneticPr fontId="6" type="noConversion"/>
  </si>
  <si>
    <t>2020年年基本支出</t>
    <phoneticPr fontId="6" type="noConversion"/>
  </si>
  <si>
    <t>差旅费</t>
    <phoneticPr fontId="6" type="noConversion"/>
  </si>
  <si>
    <t>大兴区西红门镇2020年政府性基金预算财政拨款支出预算表</t>
    <phoneticPr fontId="6" type="noConversion"/>
  </si>
  <si>
    <t>大兴区西红门镇2020年一般公共预算“三公经费”</t>
    <phoneticPr fontId="6" type="noConversion"/>
  </si>
  <si>
    <t>2019年预算执行数</t>
    <phoneticPr fontId="6" type="noConversion"/>
  </si>
  <si>
    <t>2020年预算数</t>
    <phoneticPr fontId="6" type="noConversion"/>
  </si>
  <si>
    <t>合计</t>
    <phoneticPr fontId="6" type="noConversion"/>
  </si>
  <si>
    <r>
      <t xml:space="preserve">  </t>
    </r>
    <r>
      <rPr>
        <sz val="11"/>
        <color theme="1"/>
        <rFont val="宋体"/>
        <family val="3"/>
        <charset val="134"/>
      </rPr>
      <t xml:space="preserve">  行政运行</t>
    </r>
    <phoneticPr fontId="26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</si>
  <si>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人力资源和社会保障管理事务</t>
    </r>
    <phoneticPr fontId="26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</si>
  <si>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其他人力资源和社会保障管理事务支出</t>
    </r>
    <phoneticPr fontId="26" type="noConversion"/>
  </si>
  <si>
    <r>
      <t xml:space="preserve"> </t>
    </r>
    <r>
      <rPr>
        <sz val="11"/>
        <color theme="1"/>
        <rFont val="宋体"/>
        <family val="3"/>
        <charset val="134"/>
      </rPr>
      <t xml:space="preserve">     职业培训补贴</t>
    </r>
    <phoneticPr fontId="26" type="noConversion"/>
  </si>
  <si>
    <r>
      <rPr>
        <sz val="9"/>
        <color theme="1"/>
        <rFont val="SimSun"/>
        <charset val="134"/>
      </rPr>
      <t>社会保障缴费</t>
    </r>
  </si>
  <si>
    <r>
      <rPr>
        <sz val="9"/>
        <color theme="1"/>
        <rFont val="SimSun"/>
        <charset val="134"/>
      </rPr>
      <t>公务员医疗补助缴费</t>
    </r>
  </si>
  <si>
    <t>群众团体事务</t>
    <phoneticPr fontId="6" type="noConversion"/>
  </si>
  <si>
    <t>退役安置</t>
    <phoneticPr fontId="6" type="noConversion"/>
  </si>
  <si>
    <t>社会福利</t>
    <phoneticPr fontId="6" type="noConversion"/>
  </si>
  <si>
    <t>一、一般公共服务支出</t>
    <phoneticPr fontId="6" type="noConversion"/>
  </si>
  <si>
    <t>二、公共安全支出</t>
    <phoneticPr fontId="6" type="noConversion"/>
  </si>
  <si>
    <t>三、教育支出</t>
    <phoneticPr fontId="6" type="noConversion"/>
  </si>
  <si>
    <t>四、文化旅游体育与传媒支出</t>
    <phoneticPr fontId="6" type="noConversion"/>
  </si>
  <si>
    <t>五、社会保障和就业支出</t>
    <phoneticPr fontId="6" type="noConversion"/>
  </si>
  <si>
    <t>六、卫生健康支出</t>
    <phoneticPr fontId="6" type="noConversion"/>
  </si>
  <si>
    <t>七、节能环保支出</t>
    <phoneticPr fontId="6" type="noConversion"/>
  </si>
  <si>
    <t>八、城乡社区支出</t>
    <phoneticPr fontId="6" type="noConversion"/>
  </si>
  <si>
    <t>九、农林水支出</t>
    <phoneticPr fontId="6" type="noConversion"/>
  </si>
  <si>
    <t>十、灾害防治及应急管理支出</t>
    <phoneticPr fontId="6" type="noConversion"/>
  </si>
  <si>
    <t>环境综合保障</t>
    <phoneticPr fontId="6" type="noConversion"/>
  </si>
  <si>
    <t xml:space="preserve">1、环境卫生干净整洁，秩序有条不紊，提升西红门镇整体形象 2、提升人居环境，为创城、创卫工作奠定良好基础。
</t>
    <phoneticPr fontId="6" type="noConversion"/>
  </si>
  <si>
    <t xml:space="preserve">道路清扫保洁  面积367315.78平方米
非道路保洁  面积158320.47平方米
</t>
    <phoneticPr fontId="6" type="noConversion"/>
  </si>
  <si>
    <t xml:space="preserve">道路清扫保洁合格率  人工清扫每日不少于2次，机械清扫每日不少于3次，洒水降尘作业期内每日不少于3次
</t>
    <phoneticPr fontId="6" type="noConversion"/>
  </si>
  <si>
    <t xml:space="preserve">人工清扫每日不少于2次，机械清扫每日不少于3次，洒水降尘作业期内每日不少于3次
</t>
    <phoneticPr fontId="6" type="noConversion"/>
  </si>
  <si>
    <t xml:space="preserve">道路清扫保洁费用成本  参照北京市及大兴区保洁标准执行
绿地清扫保洁费用成本  参照地区保洁标准及双方商定价格执行
</t>
    <phoneticPr fontId="6" type="noConversion"/>
  </si>
  <si>
    <t xml:space="preserve">道路保洁优良率  符合北京市保洁标准
空气质量优良率  符合北京市环保标准
</t>
    <phoneticPr fontId="6" type="noConversion"/>
  </si>
  <si>
    <t>人居环境满意度</t>
  </si>
  <si>
    <t>社会公众投诉回复率</t>
  </si>
  <si>
    <t>维修 (护) 费</t>
    <phoneticPr fontId="6" type="noConversion"/>
  </si>
  <si>
    <t>维修 (护 )费</t>
    <phoneticPr fontId="6" type="noConversion"/>
  </si>
  <si>
    <t>大兴区西红门镇2020年收支预算总表</t>
    <phoneticPr fontId="6" type="noConversion"/>
  </si>
  <si>
    <t>大兴区西红门镇2020年支出预算表</t>
    <phoneticPr fontId="6" type="noConversion"/>
  </si>
  <si>
    <t>大兴区西红门镇2020年政府采购预算明细表</t>
    <phoneticPr fontId="6" type="noConversion"/>
  </si>
  <si>
    <t>大兴区西红门镇2020年财政拨款收支预算表</t>
    <phoneticPr fontId="6" type="noConversion"/>
  </si>
  <si>
    <t>手续费</t>
  </si>
  <si>
    <t>大兴区西红门镇2020年一般公共预算财政拨款支出预算表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</si>
</sst>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(* #,##0.00_);_(* \(#,##0.00\);_(* &quot;-&quot;??_);_(@_)"/>
    <numFmt numFmtId="177" formatCode="0_ "/>
    <numFmt numFmtId="178" formatCode="0.00_ "/>
  </numFmts>
  <fonts count="43">
    <font>
      <sz val="11"/>
      <color theme="1"/>
      <name val="宋体"/>
      <family val="2"/>
      <scheme val="minor"/>
    </font>
    <font>
      <b/>
      <sz val="16"/>
      <color rgb="FF000000"/>
      <name val="黑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Times New Roman"/>
      <family val="1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22"/>
      <color rgb="FF000000"/>
      <name val="方正小标宋简体"/>
      <family val="3"/>
      <charset val="134"/>
    </font>
    <font>
      <b/>
      <sz val="22"/>
      <color rgb="FF000000"/>
      <name val="方正小标宋简体"/>
      <family val="3"/>
      <charset val="134"/>
    </font>
    <font>
      <sz val="11"/>
      <color rgb="FF000000"/>
      <name val="Arial Unicode MS"/>
      <family val="2"/>
      <charset val="134"/>
    </font>
    <font>
      <sz val="10"/>
      <color theme="1"/>
      <name val="宋体"/>
      <family val="2"/>
      <scheme val="minor"/>
    </font>
    <font>
      <sz val="12"/>
      <color rgb="FF000000"/>
      <name val="Arial Unicode MS"/>
      <family val="2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Arial Unicode MS"/>
      <family val="2"/>
      <charset val="134"/>
    </font>
    <font>
      <b/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Arial Unicode MS"/>
      <family val="2"/>
      <charset val="134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SimSun"/>
      <charset val="13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indexed="8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7" fillId="0" borderId="0" applyFont="0" applyFill="0" applyBorder="0" applyAlignment="0" applyProtection="0">
      <alignment vertical="center"/>
    </xf>
    <xf numFmtId="0" fontId="23" fillId="0" borderId="0"/>
    <xf numFmtId="176" fontId="23" fillId="0" borderId="0" applyFont="0" applyFill="0" applyBorder="0" applyAlignment="0" applyProtection="0"/>
    <xf numFmtId="0" fontId="24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3" fontId="0" fillId="0" borderId="0" xfId="0" applyNumberFormat="1"/>
    <xf numFmtId="4" fontId="0" fillId="0" borderId="0" xfId="0" applyNumberFormat="1"/>
    <xf numFmtId="4" fontId="4" fillId="0" borderId="3" xfId="0" applyNumberFormat="1" applyFont="1" applyBorder="1" applyAlignment="1">
      <alignment horizontal="right" vertical="center" wrapText="1"/>
    </xf>
    <xf numFmtId="43" fontId="4" fillId="0" borderId="3" xfId="0" applyNumberFormat="1" applyFont="1" applyBorder="1" applyAlignment="1">
      <alignment horizontal="righ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0" fillId="0" borderId="0" xfId="0" applyFill="1"/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/>
    </xf>
    <xf numFmtId="0" fontId="11" fillId="0" borderId="13" xfId="0" applyFont="1" applyBorder="1" applyAlignment="1">
      <alignment horizontal="justify" vertical="center" wrapText="1"/>
    </xf>
    <xf numFmtId="2" fontId="8" fillId="0" borderId="9" xfId="0" applyNumberFormat="1" applyFont="1" applyBorder="1" applyAlignment="1">
      <alignment horizontal="right" vertical="top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3" fontId="8" fillId="0" borderId="9" xfId="1" applyNumberFormat="1" applyFont="1" applyBorder="1" applyAlignment="1">
      <alignment horizontal="left" vertical="center" wrapText="1"/>
    </xf>
    <xf numFmtId="43" fontId="13" fillId="2" borderId="11" xfId="1" applyNumberFormat="1" applyFont="1" applyFill="1" applyBorder="1" applyAlignment="1">
      <alignment horizontal="center" vertical="center" wrapText="1"/>
    </xf>
    <xf numFmtId="43" fontId="0" fillId="0" borderId="0" xfId="1" applyNumberFormat="1" applyFont="1" applyAlignment="1"/>
    <xf numFmtId="0" fontId="8" fillId="0" borderId="15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25" fillId="0" borderId="0" xfId="0" applyFont="1" applyFill="1"/>
    <xf numFmtId="43" fontId="0" fillId="0" borderId="0" xfId="0" applyNumberFormat="1" applyFill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178" fontId="27" fillId="3" borderId="0" xfId="0" applyNumberFormat="1" applyFont="1" applyFill="1" applyAlignment="1">
      <alignment vertical="center"/>
    </xf>
    <xf numFmtId="43" fontId="3" fillId="0" borderId="3" xfId="1" applyFont="1" applyFill="1" applyBorder="1" applyAlignment="1">
      <alignment horizontal="left" vertical="center" wrapText="1"/>
    </xf>
    <xf numFmtId="0" fontId="27" fillId="3" borderId="0" xfId="0" applyFont="1" applyFill="1" applyAlignment="1">
      <alignment horizontal="left" vertical="center"/>
    </xf>
    <xf numFmtId="0" fontId="27" fillId="3" borderId="0" xfId="0" applyNumberFormat="1" applyFont="1" applyFill="1" applyAlignment="1">
      <alignment horizontal="left" vertical="center"/>
    </xf>
    <xf numFmtId="0" fontId="29" fillId="4" borderId="25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right" vertical="center" wrapText="1"/>
    </xf>
    <xf numFmtId="0" fontId="0" fillId="0" borderId="0" xfId="0"/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4" fontId="0" fillId="0" borderId="0" xfId="0" applyNumberFormat="1"/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9" xfId="0" applyFont="1" applyBorder="1" applyAlignment="1">
      <alignment horizontal="center" vertical="center" wrapText="1"/>
    </xf>
    <xf numFmtId="43" fontId="21" fillId="0" borderId="0" xfId="1" applyFont="1" applyAlignment="1"/>
    <xf numFmtId="43" fontId="21" fillId="0" borderId="0" xfId="0" applyNumberFormat="1" applyFont="1" applyAlignment="1"/>
    <xf numFmtId="0" fontId="0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Fill="1"/>
    <xf numFmtId="0" fontId="3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32" fillId="2" borderId="25" xfId="0" applyFont="1" applyFill="1" applyBorder="1" applyAlignment="1">
      <alignment horizontal="left" vertical="center" wrapText="1"/>
    </xf>
    <xf numFmtId="0" fontId="3" fillId="0" borderId="30" xfId="1" applyNumberFormat="1" applyFont="1" applyFill="1" applyBorder="1" applyAlignment="1">
      <alignment horizontal="left" vertical="center" wrapText="1"/>
    </xf>
    <xf numFmtId="43" fontId="3" fillId="0" borderId="5" xfId="1" applyFont="1" applyFill="1" applyBorder="1" applyAlignment="1">
      <alignment horizontal="left" vertical="center" wrapText="1"/>
    </xf>
    <xf numFmtId="43" fontId="33" fillId="0" borderId="3" xfId="1" applyFont="1" applyFill="1" applyBorder="1" applyAlignment="1">
      <alignment horizontal="left" vertical="center" wrapText="1"/>
    </xf>
    <xf numFmtId="43" fontId="3" fillId="0" borderId="5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43" fontId="34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3" xfId="0" applyFont="1" applyFill="1" applyBorder="1" applyAlignment="1">
      <alignment horizontal="right" vertical="center" wrapText="1"/>
    </xf>
    <xf numFmtId="0" fontId="35" fillId="0" borderId="0" xfId="0" applyFont="1" applyFill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" fontId="37" fillId="0" borderId="27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43" fontId="33" fillId="0" borderId="11" xfId="1" applyFont="1" applyFill="1" applyBorder="1" applyAlignment="1">
      <alignment horizontal="left" vertical="center" wrapText="1"/>
    </xf>
    <xf numFmtId="43" fontId="33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43" fontId="3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33" fillId="0" borderId="3" xfId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43" fontId="33" fillId="0" borderId="11" xfId="1" applyNumberFormat="1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1" xfId="1" applyNumberFormat="1" applyFont="1" applyFill="1" applyBorder="1" applyAlignment="1">
      <alignment horizontal="center" vertical="center" wrapText="1"/>
    </xf>
    <xf numFmtId="43" fontId="33" fillId="0" borderId="11" xfId="0" applyNumberFormat="1" applyFont="1" applyFill="1" applyBorder="1" applyAlignment="1">
      <alignment horizontal="right" vertical="center" wrapText="1"/>
    </xf>
    <xf numFmtId="43" fontId="33" fillId="0" borderId="11" xfId="1" applyNumberFormat="1" applyFont="1" applyFill="1" applyBorder="1" applyAlignment="1">
      <alignment horizontal="right" vertical="center" wrapText="1"/>
    </xf>
    <xf numFmtId="43" fontId="15" fillId="0" borderId="11" xfId="1" applyFont="1" applyBorder="1" applyAlignment="1">
      <alignment horizontal="center" vertical="center" wrapText="1"/>
    </xf>
    <xf numFmtId="43" fontId="40" fillId="0" borderId="11" xfId="1" applyFont="1" applyBorder="1" applyAlignment="1">
      <alignment horizontal="center" vertical="center" wrapText="1"/>
    </xf>
    <xf numFmtId="43" fontId="40" fillId="0" borderId="11" xfId="1" applyFont="1" applyBorder="1" applyAlignment="1">
      <alignment horizontal="right" vertical="center" wrapText="1"/>
    </xf>
    <xf numFmtId="43" fontId="40" fillId="0" borderId="11" xfId="1" applyFont="1" applyBorder="1" applyAlignment="1">
      <alignment horizontal="justify" vertical="center" wrapText="1"/>
    </xf>
    <xf numFmtId="43" fontId="14" fillId="0" borderId="3" xfId="1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justify" vertical="center" wrapText="1"/>
    </xf>
    <xf numFmtId="43" fontId="3" fillId="0" borderId="3" xfId="1" applyFont="1" applyBorder="1" applyAlignment="1">
      <alignment horizontal="right" vertical="center" wrapText="1"/>
    </xf>
    <xf numFmtId="43" fontId="3" fillId="0" borderId="3" xfId="0" applyNumberFormat="1" applyFont="1" applyBorder="1" applyAlignment="1">
      <alignment horizontal="left" vertical="center" wrapText="1"/>
    </xf>
    <xf numFmtId="4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3" fontId="33" fillId="0" borderId="3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15" fillId="0" borderId="5" xfId="0" applyNumberFormat="1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42" fillId="0" borderId="27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3" fontId="3" fillId="0" borderId="11" xfId="1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43" fontId="33" fillId="0" borderId="11" xfId="1" applyFont="1" applyFill="1" applyBorder="1" applyAlignment="1">
      <alignment horizontal="right" vertical="center" wrapText="1"/>
    </xf>
    <xf numFmtId="43" fontId="3" fillId="0" borderId="10" xfId="1" applyFont="1" applyFill="1" applyBorder="1" applyAlignment="1">
      <alignment horizontal="right" vertical="center" wrapText="1"/>
    </xf>
    <xf numFmtId="43" fontId="26" fillId="0" borderId="11" xfId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43" fontId="26" fillId="0" borderId="10" xfId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3" fontId="3" fillId="0" borderId="9" xfId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3" fontId="21" fillId="0" borderId="0" xfId="1" applyFont="1" applyFill="1" applyAlignment="1">
      <alignment horizontal="right"/>
    </xf>
    <xf numFmtId="43" fontId="21" fillId="0" borderId="0" xfId="1" applyFont="1" applyAlignment="1">
      <alignment horizontal="right"/>
    </xf>
    <xf numFmtId="43" fontId="21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20" fillId="2" borderId="5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right" vertical="center" wrapText="1"/>
    </xf>
    <xf numFmtId="0" fontId="29" fillId="4" borderId="41" xfId="0" applyNumberFormat="1" applyFont="1" applyFill="1" applyBorder="1" applyAlignment="1">
      <alignment horizontal="left" vertical="center"/>
    </xf>
    <xf numFmtId="0" fontId="33" fillId="0" borderId="2" xfId="1" applyNumberFormat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2" fillId="2" borderId="41" xfId="0" applyFont="1" applyFill="1" applyBorder="1" applyAlignment="1">
      <alignment horizontal="left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9" fontId="3" fillId="0" borderId="35" xfId="5" applyFont="1" applyFill="1" applyBorder="1" applyAlignment="1">
      <alignment horizontal="righ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/>
    <xf numFmtId="0" fontId="33" fillId="0" borderId="34" xfId="0" applyNumberFormat="1" applyFont="1" applyFill="1" applyBorder="1" applyAlignment="1">
      <alignment horizontal="left" vertical="center" wrapText="1"/>
    </xf>
    <xf numFmtId="0" fontId="3" fillId="0" borderId="34" xfId="1" applyNumberFormat="1" applyFont="1" applyFill="1" applyBorder="1" applyAlignment="1">
      <alignment horizontal="left" vertical="center" wrapText="1"/>
    </xf>
    <xf numFmtId="43" fontId="33" fillId="0" borderId="37" xfId="0" applyNumberFormat="1" applyFont="1" applyFill="1" applyBorder="1" applyAlignment="1">
      <alignment horizontal="center" vertical="center" wrapText="1"/>
    </xf>
    <xf numFmtId="43" fontId="33" fillId="0" borderId="37" xfId="1" applyFont="1" applyFill="1" applyBorder="1" applyAlignment="1">
      <alignment horizontal="center" vertical="center" wrapText="1"/>
    </xf>
    <xf numFmtId="43" fontId="33" fillId="0" borderId="37" xfId="1" applyFont="1" applyFill="1" applyBorder="1" applyAlignment="1">
      <alignment horizontal="justify" vertical="center" wrapText="1"/>
    </xf>
    <xf numFmtId="9" fontId="33" fillId="0" borderId="3" xfId="5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33" fillId="0" borderId="4" xfId="1" applyFont="1" applyFill="1" applyBorder="1" applyAlignment="1">
      <alignment horizontal="center" vertical="center" wrapText="1"/>
    </xf>
    <xf numFmtId="43" fontId="33" fillId="0" borderId="5" xfId="1" applyFont="1" applyFill="1" applyBorder="1" applyAlignment="1">
      <alignment horizontal="center" vertical="center" wrapText="1"/>
    </xf>
    <xf numFmtId="177" fontId="28" fillId="3" borderId="0" xfId="0" applyNumberFormat="1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39" xfId="0" applyFont="1" applyFill="1" applyBorder="1" applyAlignment="1">
      <alignment horizontal="center" vertical="center"/>
    </xf>
    <xf numFmtId="178" fontId="29" fillId="4" borderId="40" xfId="0" applyNumberFormat="1" applyFont="1" applyFill="1" applyBorder="1" applyAlignment="1">
      <alignment horizontal="center" vertical="center"/>
    </xf>
    <xf numFmtId="178" fontId="29" fillId="4" borderId="26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right" vertical="center" wrapText="1"/>
    </xf>
    <xf numFmtId="0" fontId="32" fillId="2" borderId="10" xfId="0" applyFont="1" applyFill="1" applyBorder="1" applyAlignment="1">
      <alignment horizontal="righ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">
    <cellStyle name="百分比" xfId="5" builtinId="5"/>
    <cellStyle name="常规" xfId="0" builtinId="0"/>
    <cellStyle name="常规 2" xfId="2"/>
    <cellStyle name="常规 3" xfId="4"/>
    <cellStyle name="千位分隔" xfId="1" builtinId="3"/>
    <cellStyle name="千位分隔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7" sqref="E27"/>
    </sheetView>
  </sheetViews>
  <sheetFormatPr defaultRowHeight="13.5"/>
  <cols>
    <col min="1" max="1" width="31.75" bestFit="1" customWidth="1"/>
    <col min="2" max="2" width="17.75" customWidth="1"/>
    <col min="3" max="3" width="22.25" bestFit="1" customWidth="1"/>
    <col min="4" max="4" width="16.875" customWidth="1"/>
    <col min="5" max="5" width="15" bestFit="1" customWidth="1"/>
    <col min="6" max="6" width="11.625" bestFit="1" customWidth="1"/>
    <col min="7" max="7" width="15" bestFit="1" customWidth="1"/>
    <col min="9" max="9" width="11.625" bestFit="1" customWidth="1"/>
    <col min="10" max="10" width="12.75" bestFit="1" customWidth="1"/>
  </cols>
  <sheetData>
    <row r="1" spans="1:10" ht="27">
      <c r="A1" s="202" t="s">
        <v>112</v>
      </c>
      <c r="B1" s="202"/>
      <c r="C1" s="202"/>
      <c r="D1" s="202"/>
    </row>
    <row r="4" spans="1:10" ht="20.25">
      <c r="A4" s="201" t="s">
        <v>506</v>
      </c>
      <c r="B4" s="201"/>
      <c r="C4" s="201"/>
      <c r="D4" s="201"/>
    </row>
    <row r="5" spans="1:10" ht="27.75" thickBot="1">
      <c r="A5" s="2"/>
      <c r="B5" s="2"/>
      <c r="C5" s="2"/>
      <c r="D5" s="3" t="s">
        <v>20</v>
      </c>
      <c r="I5" s="36"/>
    </row>
    <row r="6" spans="1:10" ht="14.25" thickBot="1">
      <c r="A6" s="199" t="s">
        <v>0</v>
      </c>
      <c r="B6" s="200"/>
      <c r="C6" s="199" t="s">
        <v>1</v>
      </c>
      <c r="D6" s="200"/>
    </row>
    <row r="7" spans="1:10" ht="14.25" thickBot="1">
      <c r="A7" s="4" t="s">
        <v>2</v>
      </c>
      <c r="B7" s="5" t="s">
        <v>3</v>
      </c>
      <c r="C7" s="5" t="s">
        <v>4</v>
      </c>
      <c r="D7" s="5" t="s">
        <v>3</v>
      </c>
    </row>
    <row r="8" spans="1:10" ht="20.25" customHeight="1" thickBot="1">
      <c r="A8" s="6" t="s">
        <v>5</v>
      </c>
      <c r="B8" s="139">
        <v>66038.09</v>
      </c>
      <c r="C8" s="140" t="s">
        <v>485</v>
      </c>
      <c r="D8" s="141">
        <v>6023.22</v>
      </c>
      <c r="E8" s="38"/>
      <c r="F8" s="37"/>
    </row>
    <row r="9" spans="1:10" ht="20.25" customHeight="1" thickBot="1">
      <c r="A9" s="6" t="s">
        <v>6</v>
      </c>
      <c r="B9" s="139">
        <v>3763.79</v>
      </c>
      <c r="C9" s="140" t="s">
        <v>486</v>
      </c>
      <c r="D9" s="141">
        <v>62.099999999999994</v>
      </c>
      <c r="F9" s="37"/>
    </row>
    <row r="10" spans="1:10" ht="20.25" customHeight="1" thickBot="1">
      <c r="A10" s="6" t="s">
        <v>7</v>
      </c>
      <c r="B10" s="139">
        <v>10537.83</v>
      </c>
      <c r="C10" s="140" t="s">
        <v>487</v>
      </c>
      <c r="D10" s="141">
        <v>17835.669999999998</v>
      </c>
      <c r="F10" s="37"/>
    </row>
    <row r="11" spans="1:10" ht="20.25" customHeight="1" thickBot="1">
      <c r="A11" s="7" t="s">
        <v>8</v>
      </c>
      <c r="B11" s="139"/>
      <c r="C11" s="140" t="s">
        <v>488</v>
      </c>
      <c r="D11" s="141">
        <v>409.2</v>
      </c>
      <c r="F11" s="37"/>
      <c r="J11" s="37"/>
    </row>
    <row r="12" spans="1:10" ht="20.25" customHeight="1" thickBot="1">
      <c r="A12" s="6" t="s">
        <v>9</v>
      </c>
      <c r="B12" s="139"/>
      <c r="C12" s="140" t="s">
        <v>489</v>
      </c>
      <c r="D12" s="141">
        <v>9125.07</v>
      </c>
      <c r="F12" s="37"/>
      <c r="J12" s="37"/>
    </row>
    <row r="13" spans="1:10" ht="20.25" customHeight="1" thickBot="1">
      <c r="A13" s="6" t="s">
        <v>10</v>
      </c>
      <c r="B13" s="139"/>
      <c r="C13" s="140" t="s">
        <v>490</v>
      </c>
      <c r="D13" s="141">
        <v>18896.969999999998</v>
      </c>
      <c r="F13" s="37"/>
      <c r="J13" s="37"/>
    </row>
    <row r="14" spans="1:10" ht="20.25" customHeight="1" thickBot="1">
      <c r="A14" s="6" t="s">
        <v>11</v>
      </c>
      <c r="B14" s="139"/>
      <c r="C14" s="140" t="s">
        <v>491</v>
      </c>
      <c r="D14" s="141">
        <v>165.1</v>
      </c>
      <c r="F14" s="37"/>
    </row>
    <row r="15" spans="1:10" ht="20.25" customHeight="1" thickBot="1">
      <c r="A15" s="6" t="s">
        <v>12</v>
      </c>
      <c r="B15" s="139"/>
      <c r="C15" s="140" t="s">
        <v>492</v>
      </c>
      <c r="D15" s="141">
        <v>35544.740000000005</v>
      </c>
      <c r="F15" s="37"/>
    </row>
    <row r="16" spans="1:10" ht="20.25" customHeight="1" thickBot="1">
      <c r="A16" s="183"/>
      <c r="B16" s="139"/>
      <c r="C16" s="140" t="s">
        <v>493</v>
      </c>
      <c r="D16" s="141">
        <v>7878.72</v>
      </c>
      <c r="F16" s="37"/>
    </row>
    <row r="17" spans="1:7" ht="20.25" customHeight="1" thickBot="1">
      <c r="A17" s="183"/>
      <c r="B17" s="139"/>
      <c r="C17" s="140" t="s">
        <v>494</v>
      </c>
      <c r="D17" s="141">
        <v>296.08999999999997</v>
      </c>
      <c r="G17" s="38"/>
    </row>
    <row r="18" spans="1:7" ht="20.25" customHeight="1" thickBot="1">
      <c r="A18" s="8" t="s">
        <v>13</v>
      </c>
      <c r="B18" s="139">
        <f>SUM(B8:B15)</f>
        <v>80339.709999999992</v>
      </c>
      <c r="C18" s="140" t="s">
        <v>14</v>
      </c>
      <c r="D18" s="141">
        <f>SUM(D8:D17)</f>
        <v>96236.88</v>
      </c>
      <c r="F18" s="37"/>
    </row>
    <row r="19" spans="1:7" ht="20.25" customHeight="1" thickBot="1">
      <c r="A19" s="6" t="s">
        <v>15</v>
      </c>
      <c r="B19" s="139"/>
      <c r="C19" s="123" t="s">
        <v>16</v>
      </c>
      <c r="D19" s="142"/>
    </row>
    <row r="20" spans="1:7" ht="20.25" customHeight="1" thickBot="1">
      <c r="A20" s="6" t="s">
        <v>17</v>
      </c>
      <c r="B20" s="139">
        <v>15897.17</v>
      </c>
      <c r="C20" s="123"/>
      <c r="D20" s="142"/>
    </row>
    <row r="21" spans="1:7" ht="20.25" customHeight="1" thickBot="1">
      <c r="A21" s="6"/>
      <c r="B21" s="139"/>
      <c r="C21" s="123"/>
      <c r="D21" s="142"/>
    </row>
    <row r="22" spans="1:7" ht="20.25" customHeight="1" thickBot="1">
      <c r="A22" s="9" t="s">
        <v>18</v>
      </c>
      <c r="B22" s="39">
        <f>B18+B20</f>
        <v>96236.87999999999</v>
      </c>
      <c r="C22" s="10" t="s">
        <v>19</v>
      </c>
      <c r="D22" s="40">
        <f>D18</f>
        <v>96236.88</v>
      </c>
    </row>
  </sheetData>
  <mergeCells count="4">
    <mergeCell ref="A6:B6"/>
    <mergeCell ref="C6:D6"/>
    <mergeCell ref="A4:D4"/>
    <mergeCell ref="A1:D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26" sqref="F26"/>
    </sheetView>
  </sheetViews>
  <sheetFormatPr defaultRowHeight="13.5"/>
  <cols>
    <col min="1" max="6" width="17.125" customWidth="1"/>
  </cols>
  <sheetData>
    <row r="1" spans="1:12" ht="20.25" customHeight="1">
      <c r="A1" s="217" t="s">
        <v>328</v>
      </c>
      <c r="B1" s="217"/>
      <c r="C1" s="217"/>
      <c r="D1" s="217"/>
      <c r="E1" s="217"/>
      <c r="F1" s="217"/>
    </row>
    <row r="2" spans="1:12" ht="14.25" thickBot="1">
      <c r="A2" s="274" t="s">
        <v>448</v>
      </c>
      <c r="B2" s="274"/>
      <c r="C2" s="274"/>
      <c r="D2" s="274"/>
      <c r="E2" s="274"/>
      <c r="F2" s="274"/>
    </row>
    <row r="3" spans="1:12" ht="21" customHeight="1" thickBot="1">
      <c r="A3" s="28" t="s">
        <v>90</v>
      </c>
      <c r="B3" s="275" t="s">
        <v>495</v>
      </c>
      <c r="C3" s="276"/>
      <c r="D3" s="277"/>
      <c r="E3" s="29" t="s">
        <v>91</v>
      </c>
      <c r="F3" s="147">
        <v>417.79</v>
      </c>
      <c r="G3" s="68"/>
    </row>
    <row r="4" spans="1:12" ht="32.25" customHeight="1" thickBot="1">
      <c r="A4" s="30" t="s">
        <v>92</v>
      </c>
      <c r="B4" s="278" t="s">
        <v>496</v>
      </c>
      <c r="C4" s="279"/>
      <c r="D4" s="279"/>
      <c r="E4" s="279"/>
      <c r="F4" s="280"/>
    </row>
    <row r="5" spans="1:12" ht="14.25" thickBot="1">
      <c r="A5" s="31" t="s">
        <v>93</v>
      </c>
      <c r="B5" s="32" t="s">
        <v>94</v>
      </c>
      <c r="C5" s="32" t="s">
        <v>95</v>
      </c>
      <c r="D5" s="278" t="s">
        <v>96</v>
      </c>
      <c r="E5" s="279"/>
      <c r="F5" s="280"/>
    </row>
    <row r="6" spans="1:12" ht="18.75" customHeight="1">
      <c r="A6" s="262"/>
      <c r="B6" s="33"/>
      <c r="C6" s="269" t="s">
        <v>98</v>
      </c>
      <c r="D6" s="263" t="s">
        <v>497</v>
      </c>
      <c r="E6" s="264"/>
      <c r="F6" s="265"/>
      <c r="H6" s="68"/>
    </row>
    <row r="7" spans="1:12" ht="18.75" customHeight="1" thickBot="1">
      <c r="A7" s="262"/>
      <c r="B7" s="34" t="s">
        <v>97</v>
      </c>
      <c r="C7" s="270"/>
      <c r="D7" s="266"/>
      <c r="E7" s="267"/>
      <c r="F7" s="268"/>
    </row>
    <row r="8" spans="1:12" ht="42" customHeight="1" thickBot="1">
      <c r="A8" s="31"/>
      <c r="B8" s="34"/>
      <c r="C8" s="32" t="s">
        <v>99</v>
      </c>
      <c r="D8" s="256" t="s">
        <v>498</v>
      </c>
      <c r="E8" s="257"/>
      <c r="F8" s="258"/>
    </row>
    <row r="9" spans="1:12" ht="14.25" customHeight="1">
      <c r="A9" s="262"/>
      <c r="B9" s="262"/>
      <c r="C9" s="269" t="s">
        <v>100</v>
      </c>
      <c r="D9" s="263" t="s">
        <v>499</v>
      </c>
      <c r="E9" s="264"/>
      <c r="F9" s="265"/>
    </row>
    <row r="10" spans="1:12" ht="14.25" customHeight="1">
      <c r="A10" s="262"/>
      <c r="B10" s="262"/>
      <c r="C10" s="262"/>
      <c r="D10" s="271"/>
      <c r="E10" s="272"/>
      <c r="F10" s="273"/>
    </row>
    <row r="11" spans="1:12" ht="21.75" customHeight="1">
      <c r="A11" s="262"/>
      <c r="B11" s="262"/>
      <c r="C11" s="262"/>
      <c r="D11" s="271"/>
      <c r="E11" s="272"/>
      <c r="F11" s="273"/>
      <c r="I11" s="148"/>
      <c r="J11" s="68"/>
      <c r="K11" s="68"/>
      <c r="L11" s="68"/>
    </row>
    <row r="12" spans="1:12" ht="17.25" customHeight="1" thickBot="1">
      <c r="A12" s="262"/>
      <c r="B12" s="262"/>
      <c r="C12" s="270"/>
      <c r="D12" s="266"/>
      <c r="E12" s="267"/>
      <c r="F12" s="268"/>
    </row>
    <row r="13" spans="1:12" ht="35.25" customHeight="1" thickBot="1">
      <c r="A13" s="31"/>
      <c r="B13" s="34"/>
      <c r="C13" s="32" t="s">
        <v>101</v>
      </c>
      <c r="D13" s="256" t="s">
        <v>500</v>
      </c>
      <c r="E13" s="257"/>
      <c r="F13" s="258"/>
    </row>
    <row r="14" spans="1:12" ht="14.25" thickBot="1">
      <c r="A14" s="31"/>
      <c r="B14" s="32"/>
      <c r="C14" s="35" t="s">
        <v>102</v>
      </c>
      <c r="D14" s="259"/>
      <c r="E14" s="260"/>
      <c r="F14" s="261"/>
    </row>
    <row r="15" spans="1:12" ht="14.25" thickBot="1">
      <c r="A15" s="31"/>
      <c r="B15" s="34" t="s">
        <v>103</v>
      </c>
      <c r="C15" s="32" t="s">
        <v>104</v>
      </c>
      <c r="D15" s="256"/>
      <c r="E15" s="257"/>
      <c r="F15" s="258"/>
    </row>
    <row r="16" spans="1:12" ht="18.75" customHeight="1" thickBot="1">
      <c r="A16" s="31"/>
      <c r="B16" s="34"/>
      <c r="C16" s="32" t="s">
        <v>105</v>
      </c>
      <c r="D16" s="256"/>
      <c r="E16" s="257"/>
      <c r="F16" s="258"/>
    </row>
    <row r="17" spans="1:6" ht="38.25" customHeight="1" thickBot="1">
      <c r="A17" s="31"/>
      <c r="B17" s="34"/>
      <c r="C17" s="32" t="s">
        <v>106</v>
      </c>
      <c r="D17" s="256" t="s">
        <v>501</v>
      </c>
      <c r="E17" s="257"/>
      <c r="F17" s="258"/>
    </row>
    <row r="18" spans="1:6">
      <c r="A18" s="262"/>
      <c r="B18" s="262"/>
      <c r="C18" s="34" t="s">
        <v>107</v>
      </c>
      <c r="D18" s="263"/>
      <c r="E18" s="264"/>
      <c r="F18" s="265"/>
    </row>
    <row r="19" spans="1:6" ht="14.25" thickBot="1">
      <c r="A19" s="262"/>
      <c r="B19" s="262"/>
      <c r="C19" s="32" t="s">
        <v>108</v>
      </c>
      <c r="D19" s="266"/>
      <c r="E19" s="267"/>
      <c r="F19" s="268"/>
    </row>
    <row r="20" spans="1:6" ht="14.25" thickBot="1">
      <c r="A20" s="31"/>
      <c r="B20" s="34"/>
      <c r="C20" s="150" t="s">
        <v>109</v>
      </c>
      <c r="D20" s="144" t="s">
        <v>502</v>
      </c>
      <c r="E20" s="145"/>
      <c r="F20" s="149">
        <v>1</v>
      </c>
    </row>
    <row r="21" spans="1:6" ht="14.25" thickBot="1">
      <c r="A21" s="30"/>
      <c r="B21" s="32"/>
      <c r="C21" s="146" t="s">
        <v>110</v>
      </c>
      <c r="D21" s="144" t="s">
        <v>503</v>
      </c>
      <c r="E21" s="145"/>
      <c r="F21" s="149">
        <v>1</v>
      </c>
    </row>
    <row r="22" spans="1:6" ht="14.25" thickBot="1">
      <c r="A22" s="30" t="s">
        <v>111</v>
      </c>
      <c r="B22" s="253"/>
      <c r="C22" s="254"/>
      <c r="D22" s="254"/>
      <c r="E22" s="254"/>
      <c r="F22" s="255"/>
    </row>
  </sheetData>
  <mergeCells count="22">
    <mergeCell ref="A6:A7"/>
    <mergeCell ref="C6:C7"/>
    <mergeCell ref="D6:F7"/>
    <mergeCell ref="A1:F1"/>
    <mergeCell ref="A2:F2"/>
    <mergeCell ref="B3:D3"/>
    <mergeCell ref="B4:F4"/>
    <mergeCell ref="D5:F5"/>
    <mergeCell ref="A18:A19"/>
    <mergeCell ref="B18:B19"/>
    <mergeCell ref="D18:F19"/>
    <mergeCell ref="D8:F8"/>
    <mergeCell ref="A9:A12"/>
    <mergeCell ref="B9:B12"/>
    <mergeCell ref="C9:C12"/>
    <mergeCell ref="D9:F12"/>
    <mergeCell ref="B22:F22"/>
    <mergeCell ref="D13:F13"/>
    <mergeCell ref="D14:F14"/>
    <mergeCell ref="D15:F15"/>
    <mergeCell ref="D16:F16"/>
    <mergeCell ref="D17:F17"/>
  </mergeCells>
  <phoneticPr fontId="6" type="noConversion"/>
  <pageMargins left="1.6929133858267718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workbookViewId="0">
      <selection activeCell="N10" sqref="N10"/>
    </sheetView>
  </sheetViews>
  <sheetFormatPr defaultRowHeight="13.5"/>
  <cols>
    <col min="1" max="1" width="8.25" style="65" customWidth="1"/>
    <col min="2" max="2" width="23.25" style="64" customWidth="1"/>
    <col min="3" max="3" width="11.875" style="62" customWidth="1"/>
    <col min="4" max="4" width="10.25" customWidth="1"/>
    <col min="5" max="5" width="14.125" customWidth="1"/>
    <col min="6" max="6" width="9.75" customWidth="1"/>
    <col min="7" max="7" width="10.625" customWidth="1"/>
    <col min="9" max="9" width="6.125" customWidth="1"/>
    <col min="10" max="10" width="6.25" customWidth="1"/>
    <col min="11" max="11" width="5.5" customWidth="1"/>
    <col min="12" max="12" width="4.5" customWidth="1"/>
    <col min="13" max="13" width="5.5" customWidth="1"/>
    <col min="14" max="14" width="14.5" style="60" bestFit="1" customWidth="1"/>
    <col min="15" max="254" width="9" style="60"/>
    <col min="255" max="255" width="9.625" style="60" bestFit="1" customWidth="1"/>
    <col min="256" max="256" width="39.25" style="60" customWidth="1"/>
    <col min="257" max="257" width="17.5" style="60" customWidth="1"/>
    <col min="258" max="259" width="13.375" style="60" customWidth="1"/>
    <col min="260" max="261" width="9" style="60"/>
    <col min="262" max="262" width="14.5" style="60" bestFit="1" customWidth="1"/>
    <col min="263" max="263" width="9" style="60"/>
    <col min="264" max="264" width="14.5" style="60" bestFit="1" customWidth="1"/>
    <col min="265" max="510" width="9" style="60"/>
    <col min="511" max="511" width="9.625" style="60" bestFit="1" customWidth="1"/>
    <col min="512" max="512" width="39.25" style="60" customWidth="1"/>
    <col min="513" max="513" width="17.5" style="60" customWidth="1"/>
    <col min="514" max="515" width="13.375" style="60" customWidth="1"/>
    <col min="516" max="517" width="9" style="60"/>
    <col min="518" max="518" width="14.5" style="60" bestFit="1" customWidth="1"/>
    <col min="519" max="519" width="9" style="60"/>
    <col min="520" max="520" width="14.5" style="60" bestFit="1" customWidth="1"/>
    <col min="521" max="766" width="9" style="60"/>
    <col min="767" max="767" width="9.625" style="60" bestFit="1" customWidth="1"/>
    <col min="768" max="768" width="39.25" style="60" customWidth="1"/>
    <col min="769" max="769" width="17.5" style="60" customWidth="1"/>
    <col min="770" max="771" width="13.375" style="60" customWidth="1"/>
    <col min="772" max="773" width="9" style="60"/>
    <col min="774" max="774" width="14.5" style="60" bestFit="1" customWidth="1"/>
    <col min="775" max="775" width="9" style="60"/>
    <col min="776" max="776" width="14.5" style="60" bestFit="1" customWidth="1"/>
    <col min="777" max="1022" width="9" style="60"/>
    <col min="1023" max="1023" width="9.625" style="60" bestFit="1" customWidth="1"/>
    <col min="1024" max="1024" width="39.25" style="60" customWidth="1"/>
    <col min="1025" max="1025" width="17.5" style="60" customWidth="1"/>
    <col min="1026" max="1027" width="13.375" style="60" customWidth="1"/>
    <col min="1028" max="1029" width="9" style="60"/>
    <col min="1030" max="1030" width="14.5" style="60" bestFit="1" customWidth="1"/>
    <col min="1031" max="1031" width="9" style="60"/>
    <col min="1032" max="1032" width="14.5" style="60" bestFit="1" customWidth="1"/>
    <col min="1033" max="1278" width="9" style="60"/>
    <col min="1279" max="1279" width="9.625" style="60" bestFit="1" customWidth="1"/>
    <col min="1280" max="1280" width="39.25" style="60" customWidth="1"/>
    <col min="1281" max="1281" width="17.5" style="60" customWidth="1"/>
    <col min="1282" max="1283" width="13.375" style="60" customWidth="1"/>
    <col min="1284" max="1285" width="9" style="60"/>
    <col min="1286" max="1286" width="14.5" style="60" bestFit="1" customWidth="1"/>
    <col min="1287" max="1287" width="9" style="60"/>
    <col min="1288" max="1288" width="14.5" style="60" bestFit="1" customWidth="1"/>
    <col min="1289" max="1534" width="9" style="60"/>
    <col min="1535" max="1535" width="9.625" style="60" bestFit="1" customWidth="1"/>
    <col min="1536" max="1536" width="39.25" style="60" customWidth="1"/>
    <col min="1537" max="1537" width="17.5" style="60" customWidth="1"/>
    <col min="1538" max="1539" width="13.375" style="60" customWidth="1"/>
    <col min="1540" max="1541" width="9" style="60"/>
    <col min="1542" max="1542" width="14.5" style="60" bestFit="1" customWidth="1"/>
    <col min="1543" max="1543" width="9" style="60"/>
    <col min="1544" max="1544" width="14.5" style="60" bestFit="1" customWidth="1"/>
    <col min="1545" max="1790" width="9" style="60"/>
    <col min="1791" max="1791" width="9.625" style="60" bestFit="1" customWidth="1"/>
    <col min="1792" max="1792" width="39.25" style="60" customWidth="1"/>
    <col min="1793" max="1793" width="17.5" style="60" customWidth="1"/>
    <col min="1794" max="1795" width="13.375" style="60" customWidth="1"/>
    <col min="1796" max="1797" width="9" style="60"/>
    <col min="1798" max="1798" width="14.5" style="60" bestFit="1" customWidth="1"/>
    <col min="1799" max="1799" width="9" style="60"/>
    <col min="1800" max="1800" width="14.5" style="60" bestFit="1" customWidth="1"/>
    <col min="1801" max="2046" width="9" style="60"/>
    <col min="2047" max="2047" width="9.625" style="60" bestFit="1" customWidth="1"/>
    <col min="2048" max="2048" width="39.25" style="60" customWidth="1"/>
    <col min="2049" max="2049" width="17.5" style="60" customWidth="1"/>
    <col min="2050" max="2051" width="13.375" style="60" customWidth="1"/>
    <col min="2052" max="2053" width="9" style="60"/>
    <col min="2054" max="2054" width="14.5" style="60" bestFit="1" customWidth="1"/>
    <col min="2055" max="2055" width="9" style="60"/>
    <col min="2056" max="2056" width="14.5" style="60" bestFit="1" customWidth="1"/>
    <col min="2057" max="2302" width="9" style="60"/>
    <col min="2303" max="2303" width="9.625" style="60" bestFit="1" customWidth="1"/>
    <col min="2304" max="2304" width="39.25" style="60" customWidth="1"/>
    <col min="2305" max="2305" width="17.5" style="60" customWidth="1"/>
    <col min="2306" max="2307" width="13.375" style="60" customWidth="1"/>
    <col min="2308" max="2309" width="9" style="60"/>
    <col min="2310" max="2310" width="14.5" style="60" bestFit="1" customWidth="1"/>
    <col min="2311" max="2311" width="9" style="60"/>
    <col min="2312" max="2312" width="14.5" style="60" bestFit="1" customWidth="1"/>
    <col min="2313" max="2558" width="9" style="60"/>
    <col min="2559" max="2559" width="9.625" style="60" bestFit="1" customWidth="1"/>
    <col min="2560" max="2560" width="39.25" style="60" customWidth="1"/>
    <col min="2561" max="2561" width="17.5" style="60" customWidth="1"/>
    <col min="2562" max="2563" width="13.375" style="60" customWidth="1"/>
    <col min="2564" max="2565" width="9" style="60"/>
    <col min="2566" max="2566" width="14.5" style="60" bestFit="1" customWidth="1"/>
    <col min="2567" max="2567" width="9" style="60"/>
    <col min="2568" max="2568" width="14.5" style="60" bestFit="1" customWidth="1"/>
    <col min="2569" max="2814" width="9" style="60"/>
    <col min="2815" max="2815" width="9.625" style="60" bestFit="1" customWidth="1"/>
    <col min="2816" max="2816" width="39.25" style="60" customWidth="1"/>
    <col min="2817" max="2817" width="17.5" style="60" customWidth="1"/>
    <col min="2818" max="2819" width="13.375" style="60" customWidth="1"/>
    <col min="2820" max="2821" width="9" style="60"/>
    <col min="2822" max="2822" width="14.5" style="60" bestFit="1" customWidth="1"/>
    <col min="2823" max="2823" width="9" style="60"/>
    <col min="2824" max="2824" width="14.5" style="60" bestFit="1" customWidth="1"/>
    <col min="2825" max="3070" width="9" style="60"/>
    <col min="3071" max="3071" width="9.625" style="60" bestFit="1" customWidth="1"/>
    <col min="3072" max="3072" width="39.25" style="60" customWidth="1"/>
    <col min="3073" max="3073" width="17.5" style="60" customWidth="1"/>
    <col min="3074" max="3075" width="13.375" style="60" customWidth="1"/>
    <col min="3076" max="3077" width="9" style="60"/>
    <col min="3078" max="3078" width="14.5" style="60" bestFit="1" customWidth="1"/>
    <col min="3079" max="3079" width="9" style="60"/>
    <col min="3080" max="3080" width="14.5" style="60" bestFit="1" customWidth="1"/>
    <col min="3081" max="3326" width="9" style="60"/>
    <col min="3327" max="3327" width="9.625" style="60" bestFit="1" customWidth="1"/>
    <col min="3328" max="3328" width="39.25" style="60" customWidth="1"/>
    <col min="3329" max="3329" width="17.5" style="60" customWidth="1"/>
    <col min="3330" max="3331" width="13.375" style="60" customWidth="1"/>
    <col min="3332" max="3333" width="9" style="60"/>
    <col min="3334" max="3334" width="14.5" style="60" bestFit="1" customWidth="1"/>
    <col min="3335" max="3335" width="9" style="60"/>
    <col min="3336" max="3336" width="14.5" style="60" bestFit="1" customWidth="1"/>
    <col min="3337" max="3582" width="9" style="60"/>
    <col min="3583" max="3583" width="9.625" style="60" bestFit="1" customWidth="1"/>
    <col min="3584" max="3584" width="39.25" style="60" customWidth="1"/>
    <col min="3585" max="3585" width="17.5" style="60" customWidth="1"/>
    <col min="3586" max="3587" width="13.375" style="60" customWidth="1"/>
    <col min="3588" max="3589" width="9" style="60"/>
    <col min="3590" max="3590" width="14.5" style="60" bestFit="1" customWidth="1"/>
    <col min="3591" max="3591" width="9" style="60"/>
    <col min="3592" max="3592" width="14.5" style="60" bestFit="1" customWidth="1"/>
    <col min="3593" max="3838" width="9" style="60"/>
    <col min="3839" max="3839" width="9.625" style="60" bestFit="1" customWidth="1"/>
    <col min="3840" max="3840" width="39.25" style="60" customWidth="1"/>
    <col min="3841" max="3841" width="17.5" style="60" customWidth="1"/>
    <col min="3842" max="3843" width="13.375" style="60" customWidth="1"/>
    <col min="3844" max="3845" width="9" style="60"/>
    <col min="3846" max="3846" width="14.5" style="60" bestFit="1" customWidth="1"/>
    <col min="3847" max="3847" width="9" style="60"/>
    <col min="3848" max="3848" width="14.5" style="60" bestFit="1" customWidth="1"/>
    <col min="3849" max="4094" width="9" style="60"/>
    <col min="4095" max="4095" width="9.625" style="60" bestFit="1" customWidth="1"/>
    <col min="4096" max="4096" width="39.25" style="60" customWidth="1"/>
    <col min="4097" max="4097" width="17.5" style="60" customWidth="1"/>
    <col min="4098" max="4099" width="13.375" style="60" customWidth="1"/>
    <col min="4100" max="4101" width="9" style="60"/>
    <col min="4102" max="4102" width="14.5" style="60" bestFit="1" customWidth="1"/>
    <col min="4103" max="4103" width="9" style="60"/>
    <col min="4104" max="4104" width="14.5" style="60" bestFit="1" customWidth="1"/>
    <col min="4105" max="4350" width="9" style="60"/>
    <col min="4351" max="4351" width="9.625" style="60" bestFit="1" customWidth="1"/>
    <col min="4352" max="4352" width="39.25" style="60" customWidth="1"/>
    <col min="4353" max="4353" width="17.5" style="60" customWidth="1"/>
    <col min="4354" max="4355" width="13.375" style="60" customWidth="1"/>
    <col min="4356" max="4357" width="9" style="60"/>
    <col min="4358" max="4358" width="14.5" style="60" bestFit="1" customWidth="1"/>
    <col min="4359" max="4359" width="9" style="60"/>
    <col min="4360" max="4360" width="14.5" style="60" bestFit="1" customWidth="1"/>
    <col min="4361" max="4606" width="9" style="60"/>
    <col min="4607" max="4607" width="9.625" style="60" bestFit="1" customWidth="1"/>
    <col min="4608" max="4608" width="39.25" style="60" customWidth="1"/>
    <col min="4609" max="4609" width="17.5" style="60" customWidth="1"/>
    <col min="4610" max="4611" width="13.375" style="60" customWidth="1"/>
    <col min="4612" max="4613" width="9" style="60"/>
    <col min="4614" max="4614" width="14.5" style="60" bestFit="1" customWidth="1"/>
    <col min="4615" max="4615" width="9" style="60"/>
    <col min="4616" max="4616" width="14.5" style="60" bestFit="1" customWidth="1"/>
    <col min="4617" max="4862" width="9" style="60"/>
    <col min="4863" max="4863" width="9.625" style="60" bestFit="1" customWidth="1"/>
    <col min="4864" max="4864" width="39.25" style="60" customWidth="1"/>
    <col min="4865" max="4865" width="17.5" style="60" customWidth="1"/>
    <col min="4866" max="4867" width="13.375" style="60" customWidth="1"/>
    <col min="4868" max="4869" width="9" style="60"/>
    <col min="4870" max="4870" width="14.5" style="60" bestFit="1" customWidth="1"/>
    <col min="4871" max="4871" width="9" style="60"/>
    <col min="4872" max="4872" width="14.5" style="60" bestFit="1" customWidth="1"/>
    <col min="4873" max="5118" width="9" style="60"/>
    <col min="5119" max="5119" width="9.625" style="60" bestFit="1" customWidth="1"/>
    <col min="5120" max="5120" width="39.25" style="60" customWidth="1"/>
    <col min="5121" max="5121" width="17.5" style="60" customWidth="1"/>
    <col min="5122" max="5123" width="13.375" style="60" customWidth="1"/>
    <col min="5124" max="5125" width="9" style="60"/>
    <col min="5126" max="5126" width="14.5" style="60" bestFit="1" customWidth="1"/>
    <col min="5127" max="5127" width="9" style="60"/>
    <col min="5128" max="5128" width="14.5" style="60" bestFit="1" customWidth="1"/>
    <col min="5129" max="5374" width="9" style="60"/>
    <col min="5375" max="5375" width="9.625" style="60" bestFit="1" customWidth="1"/>
    <col min="5376" max="5376" width="39.25" style="60" customWidth="1"/>
    <col min="5377" max="5377" width="17.5" style="60" customWidth="1"/>
    <col min="5378" max="5379" width="13.375" style="60" customWidth="1"/>
    <col min="5380" max="5381" width="9" style="60"/>
    <col min="5382" max="5382" width="14.5" style="60" bestFit="1" customWidth="1"/>
    <col min="5383" max="5383" width="9" style="60"/>
    <col min="5384" max="5384" width="14.5" style="60" bestFit="1" customWidth="1"/>
    <col min="5385" max="5630" width="9" style="60"/>
    <col min="5631" max="5631" width="9.625" style="60" bestFit="1" customWidth="1"/>
    <col min="5632" max="5632" width="39.25" style="60" customWidth="1"/>
    <col min="5633" max="5633" width="17.5" style="60" customWidth="1"/>
    <col min="5634" max="5635" width="13.375" style="60" customWidth="1"/>
    <col min="5636" max="5637" width="9" style="60"/>
    <col min="5638" max="5638" width="14.5" style="60" bestFit="1" customWidth="1"/>
    <col min="5639" max="5639" width="9" style="60"/>
    <col min="5640" max="5640" width="14.5" style="60" bestFit="1" customWidth="1"/>
    <col min="5641" max="5886" width="9" style="60"/>
    <col min="5887" max="5887" width="9.625" style="60" bestFit="1" customWidth="1"/>
    <col min="5888" max="5888" width="39.25" style="60" customWidth="1"/>
    <col min="5889" max="5889" width="17.5" style="60" customWidth="1"/>
    <col min="5890" max="5891" width="13.375" style="60" customWidth="1"/>
    <col min="5892" max="5893" width="9" style="60"/>
    <col min="5894" max="5894" width="14.5" style="60" bestFit="1" customWidth="1"/>
    <col min="5895" max="5895" width="9" style="60"/>
    <col min="5896" max="5896" width="14.5" style="60" bestFit="1" customWidth="1"/>
    <col min="5897" max="6142" width="9" style="60"/>
    <col min="6143" max="6143" width="9.625" style="60" bestFit="1" customWidth="1"/>
    <col min="6144" max="6144" width="39.25" style="60" customWidth="1"/>
    <col min="6145" max="6145" width="17.5" style="60" customWidth="1"/>
    <col min="6146" max="6147" width="13.375" style="60" customWidth="1"/>
    <col min="6148" max="6149" width="9" style="60"/>
    <col min="6150" max="6150" width="14.5" style="60" bestFit="1" customWidth="1"/>
    <col min="6151" max="6151" width="9" style="60"/>
    <col min="6152" max="6152" width="14.5" style="60" bestFit="1" customWidth="1"/>
    <col min="6153" max="6398" width="9" style="60"/>
    <col min="6399" max="6399" width="9.625" style="60" bestFit="1" customWidth="1"/>
    <col min="6400" max="6400" width="39.25" style="60" customWidth="1"/>
    <col min="6401" max="6401" width="17.5" style="60" customWidth="1"/>
    <col min="6402" max="6403" width="13.375" style="60" customWidth="1"/>
    <col min="6404" max="6405" width="9" style="60"/>
    <col min="6406" max="6406" width="14.5" style="60" bestFit="1" customWidth="1"/>
    <col min="6407" max="6407" width="9" style="60"/>
    <col min="6408" max="6408" width="14.5" style="60" bestFit="1" customWidth="1"/>
    <col min="6409" max="6654" width="9" style="60"/>
    <col min="6655" max="6655" width="9.625" style="60" bestFit="1" customWidth="1"/>
    <col min="6656" max="6656" width="39.25" style="60" customWidth="1"/>
    <col min="6657" max="6657" width="17.5" style="60" customWidth="1"/>
    <col min="6658" max="6659" width="13.375" style="60" customWidth="1"/>
    <col min="6660" max="6661" width="9" style="60"/>
    <col min="6662" max="6662" width="14.5" style="60" bestFit="1" customWidth="1"/>
    <col min="6663" max="6663" width="9" style="60"/>
    <col min="6664" max="6664" width="14.5" style="60" bestFit="1" customWidth="1"/>
    <col min="6665" max="6910" width="9" style="60"/>
    <col min="6911" max="6911" width="9.625" style="60" bestFit="1" customWidth="1"/>
    <col min="6912" max="6912" width="39.25" style="60" customWidth="1"/>
    <col min="6913" max="6913" width="17.5" style="60" customWidth="1"/>
    <col min="6914" max="6915" width="13.375" style="60" customWidth="1"/>
    <col min="6916" max="6917" width="9" style="60"/>
    <col min="6918" max="6918" width="14.5" style="60" bestFit="1" customWidth="1"/>
    <col min="6919" max="6919" width="9" style="60"/>
    <col min="6920" max="6920" width="14.5" style="60" bestFit="1" customWidth="1"/>
    <col min="6921" max="7166" width="9" style="60"/>
    <col min="7167" max="7167" width="9.625" style="60" bestFit="1" customWidth="1"/>
    <col min="7168" max="7168" width="39.25" style="60" customWidth="1"/>
    <col min="7169" max="7169" width="17.5" style="60" customWidth="1"/>
    <col min="7170" max="7171" width="13.375" style="60" customWidth="1"/>
    <col min="7172" max="7173" width="9" style="60"/>
    <col min="7174" max="7174" width="14.5" style="60" bestFit="1" customWidth="1"/>
    <col min="7175" max="7175" width="9" style="60"/>
    <col min="7176" max="7176" width="14.5" style="60" bestFit="1" customWidth="1"/>
    <col min="7177" max="7422" width="9" style="60"/>
    <col min="7423" max="7423" width="9.625" style="60" bestFit="1" customWidth="1"/>
    <col min="7424" max="7424" width="39.25" style="60" customWidth="1"/>
    <col min="7425" max="7425" width="17.5" style="60" customWidth="1"/>
    <col min="7426" max="7427" width="13.375" style="60" customWidth="1"/>
    <col min="7428" max="7429" width="9" style="60"/>
    <col min="7430" max="7430" width="14.5" style="60" bestFit="1" customWidth="1"/>
    <col min="7431" max="7431" width="9" style="60"/>
    <col min="7432" max="7432" width="14.5" style="60" bestFit="1" customWidth="1"/>
    <col min="7433" max="7678" width="9" style="60"/>
    <col min="7679" max="7679" width="9.625" style="60" bestFit="1" customWidth="1"/>
    <col min="7680" max="7680" width="39.25" style="60" customWidth="1"/>
    <col min="7681" max="7681" width="17.5" style="60" customWidth="1"/>
    <col min="7682" max="7683" width="13.375" style="60" customWidth="1"/>
    <col min="7684" max="7685" width="9" style="60"/>
    <col min="7686" max="7686" width="14.5" style="60" bestFit="1" customWidth="1"/>
    <col min="7687" max="7687" width="9" style="60"/>
    <col min="7688" max="7688" width="14.5" style="60" bestFit="1" customWidth="1"/>
    <col min="7689" max="7934" width="9" style="60"/>
    <col min="7935" max="7935" width="9.625" style="60" bestFit="1" customWidth="1"/>
    <col min="7936" max="7936" width="39.25" style="60" customWidth="1"/>
    <col min="7937" max="7937" width="17.5" style="60" customWidth="1"/>
    <col min="7938" max="7939" width="13.375" style="60" customWidth="1"/>
    <col min="7940" max="7941" width="9" style="60"/>
    <col min="7942" max="7942" width="14.5" style="60" bestFit="1" customWidth="1"/>
    <col min="7943" max="7943" width="9" style="60"/>
    <col min="7944" max="7944" width="14.5" style="60" bestFit="1" customWidth="1"/>
    <col min="7945" max="8190" width="9" style="60"/>
    <col min="8191" max="8191" width="9.625" style="60" bestFit="1" customWidth="1"/>
    <col min="8192" max="8192" width="39.25" style="60" customWidth="1"/>
    <col min="8193" max="8193" width="17.5" style="60" customWidth="1"/>
    <col min="8194" max="8195" width="13.375" style="60" customWidth="1"/>
    <col min="8196" max="8197" width="9" style="60"/>
    <col min="8198" max="8198" width="14.5" style="60" bestFit="1" customWidth="1"/>
    <col min="8199" max="8199" width="9" style="60"/>
    <col min="8200" max="8200" width="14.5" style="60" bestFit="1" customWidth="1"/>
    <col min="8201" max="8446" width="9" style="60"/>
    <col min="8447" max="8447" width="9.625" style="60" bestFit="1" customWidth="1"/>
    <col min="8448" max="8448" width="39.25" style="60" customWidth="1"/>
    <col min="8449" max="8449" width="17.5" style="60" customWidth="1"/>
    <col min="8450" max="8451" width="13.375" style="60" customWidth="1"/>
    <col min="8452" max="8453" width="9" style="60"/>
    <col min="8454" max="8454" width="14.5" style="60" bestFit="1" customWidth="1"/>
    <col min="8455" max="8455" width="9" style="60"/>
    <col min="8456" max="8456" width="14.5" style="60" bestFit="1" customWidth="1"/>
    <col min="8457" max="8702" width="9" style="60"/>
    <col min="8703" max="8703" width="9.625" style="60" bestFit="1" customWidth="1"/>
    <col min="8704" max="8704" width="39.25" style="60" customWidth="1"/>
    <col min="8705" max="8705" width="17.5" style="60" customWidth="1"/>
    <col min="8706" max="8707" width="13.375" style="60" customWidth="1"/>
    <col min="8708" max="8709" width="9" style="60"/>
    <col min="8710" max="8710" width="14.5" style="60" bestFit="1" customWidth="1"/>
    <col min="8711" max="8711" width="9" style="60"/>
    <col min="8712" max="8712" width="14.5" style="60" bestFit="1" customWidth="1"/>
    <col min="8713" max="8958" width="9" style="60"/>
    <col min="8959" max="8959" width="9.625" style="60" bestFit="1" customWidth="1"/>
    <col min="8960" max="8960" width="39.25" style="60" customWidth="1"/>
    <col min="8961" max="8961" width="17.5" style="60" customWidth="1"/>
    <col min="8962" max="8963" width="13.375" style="60" customWidth="1"/>
    <col min="8964" max="8965" width="9" style="60"/>
    <col min="8966" max="8966" width="14.5" style="60" bestFit="1" customWidth="1"/>
    <col min="8967" max="8967" width="9" style="60"/>
    <col min="8968" max="8968" width="14.5" style="60" bestFit="1" customWidth="1"/>
    <col min="8969" max="9214" width="9" style="60"/>
    <col min="9215" max="9215" width="9.625" style="60" bestFit="1" customWidth="1"/>
    <col min="9216" max="9216" width="39.25" style="60" customWidth="1"/>
    <col min="9217" max="9217" width="17.5" style="60" customWidth="1"/>
    <col min="9218" max="9219" width="13.375" style="60" customWidth="1"/>
    <col min="9220" max="9221" width="9" style="60"/>
    <col min="9222" max="9222" width="14.5" style="60" bestFit="1" customWidth="1"/>
    <col min="9223" max="9223" width="9" style="60"/>
    <col min="9224" max="9224" width="14.5" style="60" bestFit="1" customWidth="1"/>
    <col min="9225" max="9470" width="9" style="60"/>
    <col min="9471" max="9471" width="9.625" style="60" bestFit="1" customWidth="1"/>
    <col min="9472" max="9472" width="39.25" style="60" customWidth="1"/>
    <col min="9473" max="9473" width="17.5" style="60" customWidth="1"/>
    <col min="9474" max="9475" width="13.375" style="60" customWidth="1"/>
    <col min="9476" max="9477" width="9" style="60"/>
    <col min="9478" max="9478" width="14.5" style="60" bestFit="1" customWidth="1"/>
    <col min="9479" max="9479" width="9" style="60"/>
    <col min="9480" max="9480" width="14.5" style="60" bestFit="1" customWidth="1"/>
    <col min="9481" max="9726" width="9" style="60"/>
    <col min="9727" max="9727" width="9.625" style="60" bestFit="1" customWidth="1"/>
    <col min="9728" max="9728" width="39.25" style="60" customWidth="1"/>
    <col min="9729" max="9729" width="17.5" style="60" customWidth="1"/>
    <col min="9730" max="9731" width="13.375" style="60" customWidth="1"/>
    <col min="9732" max="9733" width="9" style="60"/>
    <col min="9734" max="9734" width="14.5" style="60" bestFit="1" customWidth="1"/>
    <col min="9735" max="9735" width="9" style="60"/>
    <col min="9736" max="9736" width="14.5" style="60" bestFit="1" customWidth="1"/>
    <col min="9737" max="9982" width="9" style="60"/>
    <col min="9983" max="9983" width="9.625" style="60" bestFit="1" customWidth="1"/>
    <col min="9984" max="9984" width="39.25" style="60" customWidth="1"/>
    <col min="9985" max="9985" width="17.5" style="60" customWidth="1"/>
    <col min="9986" max="9987" width="13.375" style="60" customWidth="1"/>
    <col min="9988" max="9989" width="9" style="60"/>
    <col min="9990" max="9990" width="14.5" style="60" bestFit="1" customWidth="1"/>
    <col min="9991" max="9991" width="9" style="60"/>
    <col min="9992" max="9992" width="14.5" style="60" bestFit="1" customWidth="1"/>
    <col min="9993" max="10238" width="9" style="60"/>
    <col min="10239" max="10239" width="9.625" style="60" bestFit="1" customWidth="1"/>
    <col min="10240" max="10240" width="39.25" style="60" customWidth="1"/>
    <col min="10241" max="10241" width="17.5" style="60" customWidth="1"/>
    <col min="10242" max="10243" width="13.375" style="60" customWidth="1"/>
    <col min="10244" max="10245" width="9" style="60"/>
    <col min="10246" max="10246" width="14.5" style="60" bestFit="1" customWidth="1"/>
    <col min="10247" max="10247" width="9" style="60"/>
    <col min="10248" max="10248" width="14.5" style="60" bestFit="1" customWidth="1"/>
    <col min="10249" max="10494" width="9" style="60"/>
    <col min="10495" max="10495" width="9.625" style="60" bestFit="1" customWidth="1"/>
    <col min="10496" max="10496" width="39.25" style="60" customWidth="1"/>
    <col min="10497" max="10497" width="17.5" style="60" customWidth="1"/>
    <col min="10498" max="10499" width="13.375" style="60" customWidth="1"/>
    <col min="10500" max="10501" width="9" style="60"/>
    <col min="10502" max="10502" width="14.5" style="60" bestFit="1" customWidth="1"/>
    <col min="10503" max="10503" width="9" style="60"/>
    <col min="10504" max="10504" width="14.5" style="60" bestFit="1" customWidth="1"/>
    <col min="10505" max="10750" width="9" style="60"/>
    <col min="10751" max="10751" width="9.625" style="60" bestFit="1" customWidth="1"/>
    <col min="10752" max="10752" width="39.25" style="60" customWidth="1"/>
    <col min="10753" max="10753" width="17.5" style="60" customWidth="1"/>
    <col min="10754" max="10755" width="13.375" style="60" customWidth="1"/>
    <col min="10756" max="10757" width="9" style="60"/>
    <col min="10758" max="10758" width="14.5" style="60" bestFit="1" customWidth="1"/>
    <col min="10759" max="10759" width="9" style="60"/>
    <col min="10760" max="10760" width="14.5" style="60" bestFit="1" customWidth="1"/>
    <col min="10761" max="11006" width="9" style="60"/>
    <col min="11007" max="11007" width="9.625" style="60" bestFit="1" customWidth="1"/>
    <col min="11008" max="11008" width="39.25" style="60" customWidth="1"/>
    <col min="11009" max="11009" width="17.5" style="60" customWidth="1"/>
    <col min="11010" max="11011" width="13.375" style="60" customWidth="1"/>
    <col min="11012" max="11013" width="9" style="60"/>
    <col min="11014" max="11014" width="14.5" style="60" bestFit="1" customWidth="1"/>
    <col min="11015" max="11015" width="9" style="60"/>
    <col min="11016" max="11016" width="14.5" style="60" bestFit="1" customWidth="1"/>
    <col min="11017" max="11262" width="9" style="60"/>
    <col min="11263" max="11263" width="9.625" style="60" bestFit="1" customWidth="1"/>
    <col min="11264" max="11264" width="39.25" style="60" customWidth="1"/>
    <col min="11265" max="11265" width="17.5" style="60" customWidth="1"/>
    <col min="11266" max="11267" width="13.375" style="60" customWidth="1"/>
    <col min="11268" max="11269" width="9" style="60"/>
    <col min="11270" max="11270" width="14.5" style="60" bestFit="1" customWidth="1"/>
    <col min="11271" max="11271" width="9" style="60"/>
    <col min="11272" max="11272" width="14.5" style="60" bestFit="1" customWidth="1"/>
    <col min="11273" max="11518" width="9" style="60"/>
    <col min="11519" max="11519" width="9.625" style="60" bestFit="1" customWidth="1"/>
    <col min="11520" max="11520" width="39.25" style="60" customWidth="1"/>
    <col min="11521" max="11521" width="17.5" style="60" customWidth="1"/>
    <col min="11522" max="11523" width="13.375" style="60" customWidth="1"/>
    <col min="11524" max="11525" width="9" style="60"/>
    <col min="11526" max="11526" width="14.5" style="60" bestFit="1" customWidth="1"/>
    <col min="11527" max="11527" width="9" style="60"/>
    <col min="11528" max="11528" width="14.5" style="60" bestFit="1" customWidth="1"/>
    <col min="11529" max="11774" width="9" style="60"/>
    <col min="11775" max="11775" width="9.625" style="60" bestFit="1" customWidth="1"/>
    <col min="11776" max="11776" width="39.25" style="60" customWidth="1"/>
    <col min="11777" max="11777" width="17.5" style="60" customWidth="1"/>
    <col min="11778" max="11779" width="13.375" style="60" customWidth="1"/>
    <col min="11780" max="11781" width="9" style="60"/>
    <col min="11782" max="11782" width="14.5" style="60" bestFit="1" customWidth="1"/>
    <col min="11783" max="11783" width="9" style="60"/>
    <col min="11784" max="11784" width="14.5" style="60" bestFit="1" customWidth="1"/>
    <col min="11785" max="12030" width="9" style="60"/>
    <col min="12031" max="12031" width="9.625" style="60" bestFit="1" customWidth="1"/>
    <col min="12032" max="12032" width="39.25" style="60" customWidth="1"/>
    <col min="12033" max="12033" width="17.5" style="60" customWidth="1"/>
    <col min="12034" max="12035" width="13.375" style="60" customWidth="1"/>
    <col min="12036" max="12037" width="9" style="60"/>
    <col min="12038" max="12038" width="14.5" style="60" bestFit="1" customWidth="1"/>
    <col min="12039" max="12039" width="9" style="60"/>
    <col min="12040" max="12040" width="14.5" style="60" bestFit="1" customWidth="1"/>
    <col min="12041" max="12286" width="9" style="60"/>
    <col min="12287" max="12287" width="9.625" style="60" bestFit="1" customWidth="1"/>
    <col min="12288" max="12288" width="39.25" style="60" customWidth="1"/>
    <col min="12289" max="12289" width="17.5" style="60" customWidth="1"/>
    <col min="12290" max="12291" width="13.375" style="60" customWidth="1"/>
    <col min="12292" max="12293" width="9" style="60"/>
    <col min="12294" max="12294" width="14.5" style="60" bestFit="1" customWidth="1"/>
    <col min="12295" max="12295" width="9" style="60"/>
    <col min="12296" max="12296" width="14.5" style="60" bestFit="1" customWidth="1"/>
    <col min="12297" max="12542" width="9" style="60"/>
    <col min="12543" max="12543" width="9.625" style="60" bestFit="1" customWidth="1"/>
    <col min="12544" max="12544" width="39.25" style="60" customWidth="1"/>
    <col min="12545" max="12545" width="17.5" style="60" customWidth="1"/>
    <col min="12546" max="12547" width="13.375" style="60" customWidth="1"/>
    <col min="12548" max="12549" width="9" style="60"/>
    <col min="12550" max="12550" width="14.5" style="60" bestFit="1" customWidth="1"/>
    <col min="12551" max="12551" width="9" style="60"/>
    <col min="12552" max="12552" width="14.5" style="60" bestFit="1" customWidth="1"/>
    <col min="12553" max="12798" width="9" style="60"/>
    <col min="12799" max="12799" width="9.625" style="60" bestFit="1" customWidth="1"/>
    <col min="12800" max="12800" width="39.25" style="60" customWidth="1"/>
    <col min="12801" max="12801" width="17.5" style="60" customWidth="1"/>
    <col min="12802" max="12803" width="13.375" style="60" customWidth="1"/>
    <col min="12804" max="12805" width="9" style="60"/>
    <col min="12806" max="12806" width="14.5" style="60" bestFit="1" customWidth="1"/>
    <col min="12807" max="12807" width="9" style="60"/>
    <col min="12808" max="12808" width="14.5" style="60" bestFit="1" customWidth="1"/>
    <col min="12809" max="13054" width="9" style="60"/>
    <col min="13055" max="13055" width="9.625" style="60" bestFit="1" customWidth="1"/>
    <col min="13056" max="13056" width="39.25" style="60" customWidth="1"/>
    <col min="13057" max="13057" width="17.5" style="60" customWidth="1"/>
    <col min="13058" max="13059" width="13.375" style="60" customWidth="1"/>
    <col min="13060" max="13061" width="9" style="60"/>
    <col min="13062" max="13062" width="14.5" style="60" bestFit="1" customWidth="1"/>
    <col min="13063" max="13063" width="9" style="60"/>
    <col min="13064" max="13064" width="14.5" style="60" bestFit="1" customWidth="1"/>
    <col min="13065" max="13310" width="9" style="60"/>
    <col min="13311" max="13311" width="9.625" style="60" bestFit="1" customWidth="1"/>
    <col min="13312" max="13312" width="39.25" style="60" customWidth="1"/>
    <col min="13313" max="13313" width="17.5" style="60" customWidth="1"/>
    <col min="13314" max="13315" width="13.375" style="60" customWidth="1"/>
    <col min="13316" max="13317" width="9" style="60"/>
    <col min="13318" max="13318" width="14.5" style="60" bestFit="1" customWidth="1"/>
    <col min="13319" max="13319" width="9" style="60"/>
    <col min="13320" max="13320" width="14.5" style="60" bestFit="1" customWidth="1"/>
    <col min="13321" max="13566" width="9" style="60"/>
    <col min="13567" max="13567" width="9.625" style="60" bestFit="1" customWidth="1"/>
    <col min="13568" max="13568" width="39.25" style="60" customWidth="1"/>
    <col min="13569" max="13569" width="17.5" style="60" customWidth="1"/>
    <col min="13570" max="13571" width="13.375" style="60" customWidth="1"/>
    <col min="13572" max="13573" width="9" style="60"/>
    <col min="13574" max="13574" width="14.5" style="60" bestFit="1" customWidth="1"/>
    <col min="13575" max="13575" width="9" style="60"/>
    <col min="13576" max="13576" width="14.5" style="60" bestFit="1" customWidth="1"/>
    <col min="13577" max="13822" width="9" style="60"/>
    <col min="13823" max="13823" width="9.625" style="60" bestFit="1" customWidth="1"/>
    <col min="13824" max="13824" width="39.25" style="60" customWidth="1"/>
    <col min="13825" max="13825" width="17.5" style="60" customWidth="1"/>
    <col min="13826" max="13827" width="13.375" style="60" customWidth="1"/>
    <col min="13828" max="13829" width="9" style="60"/>
    <col min="13830" max="13830" width="14.5" style="60" bestFit="1" customWidth="1"/>
    <col min="13831" max="13831" width="9" style="60"/>
    <col min="13832" max="13832" width="14.5" style="60" bestFit="1" customWidth="1"/>
    <col min="13833" max="14078" width="9" style="60"/>
    <col min="14079" max="14079" width="9.625" style="60" bestFit="1" customWidth="1"/>
    <col min="14080" max="14080" width="39.25" style="60" customWidth="1"/>
    <col min="14081" max="14081" width="17.5" style="60" customWidth="1"/>
    <col min="14082" max="14083" width="13.375" style="60" customWidth="1"/>
    <col min="14084" max="14085" width="9" style="60"/>
    <col min="14086" max="14086" width="14.5" style="60" bestFit="1" customWidth="1"/>
    <col min="14087" max="14087" width="9" style="60"/>
    <col min="14088" max="14088" width="14.5" style="60" bestFit="1" customWidth="1"/>
    <col min="14089" max="14334" width="9" style="60"/>
    <col min="14335" max="14335" width="9.625" style="60" bestFit="1" customWidth="1"/>
    <col min="14336" max="14336" width="39.25" style="60" customWidth="1"/>
    <col min="14337" max="14337" width="17.5" style="60" customWidth="1"/>
    <col min="14338" max="14339" width="13.375" style="60" customWidth="1"/>
    <col min="14340" max="14341" width="9" style="60"/>
    <col min="14342" max="14342" width="14.5" style="60" bestFit="1" customWidth="1"/>
    <col min="14343" max="14343" width="9" style="60"/>
    <col min="14344" max="14344" width="14.5" style="60" bestFit="1" customWidth="1"/>
    <col min="14345" max="14590" width="9" style="60"/>
    <col min="14591" max="14591" width="9.625" style="60" bestFit="1" customWidth="1"/>
    <col min="14592" max="14592" width="39.25" style="60" customWidth="1"/>
    <col min="14593" max="14593" width="17.5" style="60" customWidth="1"/>
    <col min="14594" max="14595" width="13.375" style="60" customWidth="1"/>
    <col min="14596" max="14597" width="9" style="60"/>
    <col min="14598" max="14598" width="14.5" style="60" bestFit="1" customWidth="1"/>
    <col min="14599" max="14599" width="9" style="60"/>
    <col min="14600" max="14600" width="14.5" style="60" bestFit="1" customWidth="1"/>
    <col min="14601" max="14846" width="9" style="60"/>
    <col min="14847" max="14847" width="9.625" style="60" bestFit="1" customWidth="1"/>
    <col min="14848" max="14848" width="39.25" style="60" customWidth="1"/>
    <col min="14849" max="14849" width="17.5" style="60" customWidth="1"/>
    <col min="14850" max="14851" width="13.375" style="60" customWidth="1"/>
    <col min="14852" max="14853" width="9" style="60"/>
    <col min="14854" max="14854" width="14.5" style="60" bestFit="1" customWidth="1"/>
    <col min="14855" max="14855" width="9" style="60"/>
    <col min="14856" max="14856" width="14.5" style="60" bestFit="1" customWidth="1"/>
    <col min="14857" max="15102" width="9" style="60"/>
    <col min="15103" max="15103" width="9.625" style="60" bestFit="1" customWidth="1"/>
    <col min="15104" max="15104" width="39.25" style="60" customWidth="1"/>
    <col min="15105" max="15105" width="17.5" style="60" customWidth="1"/>
    <col min="15106" max="15107" width="13.375" style="60" customWidth="1"/>
    <col min="15108" max="15109" width="9" style="60"/>
    <col min="15110" max="15110" width="14.5" style="60" bestFit="1" customWidth="1"/>
    <col min="15111" max="15111" width="9" style="60"/>
    <col min="15112" max="15112" width="14.5" style="60" bestFit="1" customWidth="1"/>
    <col min="15113" max="15358" width="9" style="60"/>
    <col min="15359" max="15359" width="9.625" style="60" bestFit="1" customWidth="1"/>
    <col min="15360" max="15360" width="39.25" style="60" customWidth="1"/>
    <col min="15361" max="15361" width="17.5" style="60" customWidth="1"/>
    <col min="15362" max="15363" width="13.375" style="60" customWidth="1"/>
    <col min="15364" max="15365" width="9" style="60"/>
    <col min="15366" max="15366" width="14.5" style="60" bestFit="1" customWidth="1"/>
    <col min="15367" max="15367" width="9" style="60"/>
    <col min="15368" max="15368" width="14.5" style="60" bestFit="1" customWidth="1"/>
    <col min="15369" max="15614" width="9" style="60"/>
    <col min="15615" max="15615" width="9.625" style="60" bestFit="1" customWidth="1"/>
    <col min="15616" max="15616" width="39.25" style="60" customWidth="1"/>
    <col min="15617" max="15617" width="17.5" style="60" customWidth="1"/>
    <col min="15618" max="15619" width="13.375" style="60" customWidth="1"/>
    <col min="15620" max="15621" width="9" style="60"/>
    <col min="15622" max="15622" width="14.5" style="60" bestFit="1" customWidth="1"/>
    <col min="15623" max="15623" width="9" style="60"/>
    <col min="15624" max="15624" width="14.5" style="60" bestFit="1" customWidth="1"/>
    <col min="15625" max="15870" width="9" style="60"/>
    <col min="15871" max="15871" width="9.625" style="60" bestFit="1" customWidth="1"/>
    <col min="15872" max="15872" width="39.25" style="60" customWidth="1"/>
    <col min="15873" max="15873" width="17.5" style="60" customWidth="1"/>
    <col min="15874" max="15875" width="13.375" style="60" customWidth="1"/>
    <col min="15876" max="15877" width="9" style="60"/>
    <col min="15878" max="15878" width="14.5" style="60" bestFit="1" customWidth="1"/>
    <col min="15879" max="15879" width="9" style="60"/>
    <col min="15880" max="15880" width="14.5" style="60" bestFit="1" customWidth="1"/>
    <col min="15881" max="16126" width="9" style="60"/>
    <col min="16127" max="16127" width="9.625" style="60" bestFit="1" customWidth="1"/>
    <col min="16128" max="16128" width="39.25" style="60" customWidth="1"/>
    <col min="16129" max="16129" width="17.5" style="60" customWidth="1"/>
    <col min="16130" max="16131" width="13.375" style="60" customWidth="1"/>
    <col min="16132" max="16133" width="9" style="60"/>
    <col min="16134" max="16134" width="14.5" style="60" bestFit="1" customWidth="1"/>
    <col min="16135" max="16135" width="9" style="60"/>
    <col min="16136" max="16136" width="14.5" style="60" bestFit="1" customWidth="1"/>
    <col min="16137" max="16384" width="9" style="60"/>
  </cols>
  <sheetData>
    <row r="1" spans="1:14" ht="20.25">
      <c r="A1" s="201" t="s">
        <v>329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4" ht="14.25" customHeight="1" thickBot="1">
      <c r="A2" s="205" t="s">
        <v>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4" s="61" customFormat="1" ht="18.75" customHeight="1" thickBot="1">
      <c r="A3" s="208" t="s">
        <v>22</v>
      </c>
      <c r="B3" s="209"/>
      <c r="C3" s="210" t="s">
        <v>330</v>
      </c>
      <c r="D3" s="206" t="s">
        <v>24</v>
      </c>
      <c r="E3" s="206" t="s">
        <v>25</v>
      </c>
      <c r="F3" s="206" t="s">
        <v>26</v>
      </c>
      <c r="G3" s="212" t="s">
        <v>27</v>
      </c>
      <c r="H3" s="213"/>
      <c r="I3" s="206" t="s">
        <v>28</v>
      </c>
      <c r="J3" s="206" t="s">
        <v>29</v>
      </c>
      <c r="K3" s="206" t="s">
        <v>30</v>
      </c>
      <c r="L3" s="206" t="s">
        <v>31</v>
      </c>
      <c r="M3" s="206" t="s">
        <v>32</v>
      </c>
    </row>
    <row r="4" spans="1:14" s="61" customFormat="1" ht="61.5" customHeight="1" thickBot="1">
      <c r="A4" s="184" t="s">
        <v>33</v>
      </c>
      <c r="B4" s="66" t="s">
        <v>34</v>
      </c>
      <c r="C4" s="211"/>
      <c r="D4" s="207"/>
      <c r="E4" s="207"/>
      <c r="F4" s="207"/>
      <c r="G4" s="41" t="s">
        <v>35</v>
      </c>
      <c r="H4" s="181" t="s">
        <v>8</v>
      </c>
      <c r="I4" s="207"/>
      <c r="J4" s="207"/>
      <c r="K4" s="207"/>
      <c r="L4" s="207"/>
      <c r="M4" s="207"/>
    </row>
    <row r="5" spans="1:14" s="92" customFormat="1" ht="18.75" customHeight="1" thickBot="1">
      <c r="A5" s="185">
        <v>201</v>
      </c>
      <c r="B5" s="89" t="s">
        <v>331</v>
      </c>
      <c r="C5" s="143">
        <f>C6+C8+C11+C13+C15+C17+C19+C21+C23</f>
        <v>6023.22</v>
      </c>
      <c r="D5" s="143">
        <f t="shared" ref="D5:E5" si="0">D6+D8+D11+D13+D15+D17+D19+D21+D23</f>
        <v>66.210000000000008</v>
      </c>
      <c r="E5" s="143">
        <f t="shared" si="0"/>
        <v>5957.01</v>
      </c>
      <c r="F5" s="143">
        <f>F6+F8+F11+F13+F15+F17+F19+F21+F23</f>
        <v>0</v>
      </c>
      <c r="G5" s="143">
        <f t="shared" ref="G5" si="1">G6+G8+G11+G13+G15+G17+G19+G21+G23</f>
        <v>0</v>
      </c>
      <c r="H5" s="143"/>
      <c r="I5" s="143"/>
      <c r="J5" s="143"/>
      <c r="K5" s="143"/>
      <c r="L5" s="143"/>
      <c r="M5" s="95"/>
    </row>
    <row r="6" spans="1:14" s="92" customFormat="1" ht="18.75" customHeight="1" thickBot="1">
      <c r="A6" s="186">
        <v>20101</v>
      </c>
      <c r="B6" s="63" t="s">
        <v>332</v>
      </c>
      <c r="C6" s="67">
        <f>C7</f>
        <v>30</v>
      </c>
      <c r="D6" s="67">
        <f t="shared" ref="D6:E6" si="2">D7</f>
        <v>0</v>
      </c>
      <c r="E6" s="67">
        <f t="shared" si="2"/>
        <v>30</v>
      </c>
      <c r="F6" s="67"/>
      <c r="G6" s="67"/>
      <c r="H6" s="67"/>
      <c r="I6" s="67"/>
      <c r="J6" s="67"/>
      <c r="K6" s="67"/>
      <c r="L6" s="67"/>
      <c r="M6" s="91"/>
    </row>
    <row r="7" spans="1:14" s="92" customFormat="1" ht="18.75" customHeight="1" thickBot="1">
      <c r="A7" s="186">
        <v>2010101</v>
      </c>
      <c r="B7" s="63" t="s">
        <v>476</v>
      </c>
      <c r="C7" s="67">
        <f t="shared" ref="C7:C62" si="3">D7+E7</f>
        <v>30</v>
      </c>
      <c r="D7" s="67"/>
      <c r="E7" s="67">
        <v>30</v>
      </c>
      <c r="F7" s="67"/>
      <c r="G7" s="67"/>
      <c r="H7" s="67"/>
      <c r="I7" s="67"/>
      <c r="J7" s="67"/>
      <c r="K7" s="67"/>
      <c r="L7" s="67"/>
      <c r="M7" s="91"/>
      <c r="N7" s="93"/>
    </row>
    <row r="8" spans="1:14" s="94" customFormat="1" ht="18.75" customHeight="1" thickBot="1">
      <c r="A8" s="186">
        <v>20103</v>
      </c>
      <c r="B8" s="63" t="s">
        <v>333</v>
      </c>
      <c r="C8" s="67">
        <f>C9+C10</f>
        <v>2929.3499999999995</v>
      </c>
      <c r="D8" s="67">
        <f t="shared" ref="D8:E8" si="4">D9+D10</f>
        <v>0</v>
      </c>
      <c r="E8" s="67">
        <f t="shared" si="4"/>
        <v>2929.3499999999995</v>
      </c>
      <c r="F8" s="67"/>
      <c r="G8" s="67"/>
      <c r="H8" s="67"/>
      <c r="I8" s="67"/>
      <c r="J8" s="67"/>
      <c r="K8" s="67"/>
      <c r="L8" s="67"/>
      <c r="M8" s="91"/>
    </row>
    <row r="9" spans="1:14" s="94" customFormat="1" ht="18.75" customHeight="1" thickBot="1">
      <c r="A9" s="186">
        <v>2010301</v>
      </c>
      <c r="B9" s="63" t="s">
        <v>334</v>
      </c>
      <c r="C9" s="67">
        <f t="shared" si="3"/>
        <v>1732.8099999999997</v>
      </c>
      <c r="D9" s="67"/>
      <c r="E9" s="67">
        <v>1732.8099999999997</v>
      </c>
      <c r="F9" s="67"/>
      <c r="G9" s="67"/>
      <c r="H9" s="67"/>
      <c r="I9" s="67"/>
      <c r="J9" s="67"/>
      <c r="K9" s="67"/>
      <c r="L9" s="67"/>
      <c r="M9" s="91"/>
    </row>
    <row r="10" spans="1:14" s="94" customFormat="1" ht="18.75" customHeight="1" thickBot="1">
      <c r="A10" s="186">
        <v>2010350</v>
      </c>
      <c r="B10" s="63" t="s">
        <v>336</v>
      </c>
      <c r="C10" s="67">
        <f t="shared" si="3"/>
        <v>1196.54</v>
      </c>
      <c r="D10" s="67"/>
      <c r="E10" s="67">
        <v>1196.54</v>
      </c>
      <c r="F10" s="67"/>
      <c r="G10" s="67"/>
      <c r="H10" s="67"/>
      <c r="I10" s="67"/>
      <c r="J10" s="67"/>
      <c r="K10" s="67"/>
      <c r="L10" s="67"/>
      <c r="M10" s="91"/>
    </row>
    <row r="11" spans="1:14" s="94" customFormat="1" ht="18.75" customHeight="1" thickBot="1">
      <c r="A11" s="186">
        <v>20105</v>
      </c>
      <c r="B11" s="63" t="s">
        <v>337</v>
      </c>
      <c r="C11" s="67">
        <f>C12</f>
        <v>29.700000000000003</v>
      </c>
      <c r="D11" s="67">
        <f t="shared" ref="D11:E11" si="5">D12</f>
        <v>0</v>
      </c>
      <c r="E11" s="67">
        <f t="shared" si="5"/>
        <v>29.700000000000003</v>
      </c>
      <c r="F11" s="67"/>
      <c r="G11" s="67"/>
      <c r="H11" s="67"/>
      <c r="I11" s="67"/>
      <c r="J11" s="67"/>
      <c r="K11" s="67"/>
      <c r="L11" s="67"/>
      <c r="M11" s="91"/>
    </row>
    <row r="12" spans="1:14" s="94" customFormat="1" ht="18.75" customHeight="1" thickBot="1">
      <c r="A12" s="186">
        <v>2010599</v>
      </c>
      <c r="B12" s="63" t="s">
        <v>338</v>
      </c>
      <c r="C12" s="67">
        <f t="shared" si="3"/>
        <v>29.700000000000003</v>
      </c>
      <c r="D12" s="67"/>
      <c r="E12" s="67">
        <v>29.700000000000003</v>
      </c>
      <c r="F12" s="67"/>
      <c r="G12" s="67"/>
      <c r="H12" s="67"/>
      <c r="I12" s="67"/>
      <c r="J12" s="67"/>
      <c r="K12" s="67"/>
      <c r="L12" s="67"/>
      <c r="M12" s="91"/>
    </row>
    <row r="13" spans="1:14" s="94" customFormat="1" ht="18.75" customHeight="1" thickBot="1">
      <c r="A13" s="186">
        <v>20106</v>
      </c>
      <c r="B13" s="63" t="s">
        <v>339</v>
      </c>
      <c r="C13" s="67">
        <f>C14</f>
        <v>184.32</v>
      </c>
      <c r="D13" s="67">
        <f t="shared" ref="D13:E13" si="6">D14</f>
        <v>0</v>
      </c>
      <c r="E13" s="67">
        <f t="shared" si="6"/>
        <v>184.32</v>
      </c>
      <c r="F13" s="67"/>
      <c r="G13" s="67"/>
      <c r="H13" s="67"/>
      <c r="I13" s="67"/>
      <c r="J13" s="67"/>
      <c r="K13" s="67"/>
      <c r="L13" s="67"/>
      <c r="M13" s="91"/>
    </row>
    <row r="14" spans="1:14" s="94" customFormat="1" ht="18.75" customHeight="1" thickBot="1">
      <c r="A14" s="186">
        <v>2010650</v>
      </c>
      <c r="B14" s="63" t="s">
        <v>340</v>
      </c>
      <c r="C14" s="67">
        <f t="shared" si="3"/>
        <v>184.32</v>
      </c>
      <c r="D14" s="67"/>
      <c r="E14" s="67">
        <v>184.32</v>
      </c>
      <c r="F14" s="67"/>
      <c r="G14" s="67"/>
      <c r="H14" s="67"/>
      <c r="I14" s="67"/>
      <c r="J14" s="67"/>
      <c r="K14" s="67"/>
      <c r="L14" s="67"/>
      <c r="M14" s="91"/>
    </row>
    <row r="15" spans="1:14" s="94" customFormat="1" ht="18.75" customHeight="1" thickBot="1">
      <c r="A15" s="186">
        <v>20123</v>
      </c>
      <c r="B15" s="63" t="s">
        <v>341</v>
      </c>
      <c r="C15" s="67">
        <f>C16</f>
        <v>33</v>
      </c>
      <c r="D15" s="67">
        <f t="shared" ref="D15:E15" si="7">D16</f>
        <v>0</v>
      </c>
      <c r="E15" s="67">
        <f t="shared" si="7"/>
        <v>33</v>
      </c>
      <c r="F15" s="67"/>
      <c r="G15" s="67"/>
      <c r="H15" s="67"/>
      <c r="I15" s="67"/>
      <c r="J15" s="67"/>
      <c r="K15" s="67"/>
      <c r="L15" s="67"/>
      <c r="M15" s="91"/>
    </row>
    <row r="16" spans="1:14" s="94" customFormat="1" ht="18.75" customHeight="1" thickBot="1">
      <c r="A16" s="186">
        <v>2012399</v>
      </c>
      <c r="B16" s="63" t="s">
        <v>342</v>
      </c>
      <c r="C16" s="67">
        <f t="shared" si="3"/>
        <v>33</v>
      </c>
      <c r="D16" s="67"/>
      <c r="E16" s="67">
        <v>33</v>
      </c>
      <c r="F16" s="67"/>
      <c r="G16" s="67"/>
      <c r="H16" s="67"/>
      <c r="I16" s="67"/>
      <c r="J16" s="67"/>
      <c r="K16" s="67"/>
      <c r="L16" s="67"/>
      <c r="M16" s="91"/>
    </row>
    <row r="17" spans="1:13" s="94" customFormat="1" ht="18.75" customHeight="1" thickBot="1">
      <c r="A17" s="186">
        <v>20129</v>
      </c>
      <c r="B17" s="63" t="s">
        <v>343</v>
      </c>
      <c r="C17" s="67">
        <f>C18</f>
        <v>39.61</v>
      </c>
      <c r="D17" s="67">
        <f t="shared" ref="D17:E17" si="8">D18</f>
        <v>3.61</v>
      </c>
      <c r="E17" s="67">
        <f t="shared" si="8"/>
        <v>36</v>
      </c>
      <c r="F17" s="67"/>
      <c r="G17" s="67"/>
      <c r="H17" s="67"/>
      <c r="I17" s="67"/>
      <c r="J17" s="67"/>
      <c r="K17" s="67"/>
      <c r="L17" s="67"/>
      <c r="M17" s="91"/>
    </row>
    <row r="18" spans="1:13" s="94" customFormat="1" ht="18.75" customHeight="1" thickBot="1">
      <c r="A18" s="186">
        <v>2012999</v>
      </c>
      <c r="B18" s="63" t="s">
        <v>344</v>
      </c>
      <c r="C18" s="67">
        <f t="shared" si="3"/>
        <v>39.61</v>
      </c>
      <c r="D18" s="67">
        <v>3.61</v>
      </c>
      <c r="E18" s="67">
        <v>36</v>
      </c>
      <c r="F18" s="67"/>
      <c r="G18" s="67"/>
      <c r="H18" s="67"/>
      <c r="I18" s="67"/>
      <c r="J18" s="67"/>
      <c r="K18" s="67"/>
      <c r="L18" s="67"/>
      <c r="M18" s="91"/>
    </row>
    <row r="19" spans="1:13" s="94" customFormat="1" ht="18.75" customHeight="1" thickBot="1">
      <c r="A19" s="186">
        <v>20131</v>
      </c>
      <c r="B19" s="63" t="s">
        <v>345</v>
      </c>
      <c r="C19" s="67">
        <f>C20</f>
        <v>492.78000000000003</v>
      </c>
      <c r="D19" s="67">
        <f t="shared" ref="D19:E19" si="9">D20</f>
        <v>0</v>
      </c>
      <c r="E19" s="67">
        <f t="shared" si="9"/>
        <v>492.78000000000003</v>
      </c>
      <c r="F19" s="67"/>
      <c r="G19" s="67"/>
      <c r="H19" s="67"/>
      <c r="I19" s="67"/>
      <c r="J19" s="67"/>
      <c r="K19" s="67"/>
      <c r="L19" s="67"/>
      <c r="M19" s="91"/>
    </row>
    <row r="20" spans="1:13" s="94" customFormat="1" ht="18.75" customHeight="1" thickBot="1">
      <c r="A20" s="186">
        <v>2013101</v>
      </c>
      <c r="B20" s="63" t="s">
        <v>334</v>
      </c>
      <c r="C20" s="67">
        <f t="shared" si="3"/>
        <v>492.78000000000003</v>
      </c>
      <c r="D20" s="67"/>
      <c r="E20" s="67">
        <v>492.78000000000003</v>
      </c>
      <c r="F20" s="67"/>
      <c r="G20" s="67"/>
      <c r="H20" s="67"/>
      <c r="I20" s="67"/>
      <c r="J20" s="67"/>
      <c r="K20" s="67"/>
      <c r="L20" s="67"/>
      <c r="M20" s="91"/>
    </row>
    <row r="21" spans="1:13" s="94" customFormat="1" ht="18.75" customHeight="1" thickBot="1">
      <c r="A21" s="186">
        <v>20132</v>
      </c>
      <c r="B21" s="63" t="s">
        <v>346</v>
      </c>
      <c r="C21" s="67">
        <f>C22</f>
        <v>2181.86</v>
      </c>
      <c r="D21" s="67">
        <f t="shared" ref="D21:E21" si="10">D22</f>
        <v>0</v>
      </c>
      <c r="E21" s="67">
        <f t="shared" si="10"/>
        <v>2181.86</v>
      </c>
      <c r="F21" s="67"/>
      <c r="G21" s="67"/>
      <c r="H21" s="67"/>
      <c r="I21" s="67"/>
      <c r="J21" s="67"/>
      <c r="K21" s="67"/>
      <c r="L21" s="67"/>
      <c r="M21" s="91"/>
    </row>
    <row r="22" spans="1:13" s="94" customFormat="1" ht="18.75" customHeight="1" thickBot="1">
      <c r="A22" s="186">
        <v>2013202</v>
      </c>
      <c r="B22" s="63" t="s">
        <v>347</v>
      </c>
      <c r="C22" s="67">
        <f t="shared" si="3"/>
        <v>2181.86</v>
      </c>
      <c r="D22" s="67"/>
      <c r="E22" s="67">
        <v>2181.86</v>
      </c>
      <c r="F22" s="67"/>
      <c r="G22" s="67"/>
      <c r="H22" s="67"/>
      <c r="I22" s="67"/>
      <c r="J22" s="67"/>
      <c r="K22" s="67"/>
      <c r="L22" s="67"/>
      <c r="M22" s="91"/>
    </row>
    <row r="23" spans="1:13" s="94" customFormat="1" ht="18.75" customHeight="1" thickBot="1">
      <c r="A23" s="186">
        <v>20136</v>
      </c>
      <c r="B23" s="63" t="s">
        <v>348</v>
      </c>
      <c r="C23" s="67">
        <f>C24+C25</f>
        <v>102.6</v>
      </c>
      <c r="D23" s="67">
        <f t="shared" ref="D23:E23" si="11">D24+D25</f>
        <v>62.6</v>
      </c>
      <c r="E23" s="67">
        <f t="shared" si="11"/>
        <v>40</v>
      </c>
      <c r="F23" s="67"/>
      <c r="G23" s="67"/>
      <c r="H23" s="67"/>
      <c r="I23" s="67"/>
      <c r="J23" s="67"/>
      <c r="K23" s="67"/>
      <c r="L23" s="67"/>
      <c r="M23" s="91"/>
    </row>
    <row r="24" spans="1:13" s="94" customFormat="1" ht="18.75" customHeight="1" thickBot="1">
      <c r="A24" s="186">
        <v>2013602</v>
      </c>
      <c r="B24" s="63" t="s">
        <v>347</v>
      </c>
      <c r="C24" s="67">
        <f t="shared" si="3"/>
        <v>57</v>
      </c>
      <c r="D24" s="67">
        <v>17</v>
      </c>
      <c r="E24" s="67">
        <v>40</v>
      </c>
      <c r="F24" s="67"/>
      <c r="G24" s="67"/>
      <c r="H24" s="67"/>
      <c r="I24" s="67"/>
      <c r="J24" s="67"/>
      <c r="K24" s="67"/>
      <c r="L24" s="67"/>
      <c r="M24" s="91"/>
    </row>
    <row r="25" spans="1:13" s="94" customFormat="1" ht="18.75" customHeight="1" thickBot="1">
      <c r="A25" s="186">
        <v>2013699</v>
      </c>
      <c r="B25" s="63" t="s">
        <v>349</v>
      </c>
      <c r="C25" s="67">
        <f t="shared" si="3"/>
        <v>45.6</v>
      </c>
      <c r="D25" s="67">
        <v>45.6</v>
      </c>
      <c r="E25" s="67"/>
      <c r="F25" s="67"/>
      <c r="G25" s="67"/>
      <c r="H25" s="67"/>
      <c r="I25" s="67"/>
      <c r="J25" s="67"/>
      <c r="K25" s="67"/>
      <c r="L25" s="67"/>
      <c r="M25" s="91"/>
    </row>
    <row r="26" spans="1:13" s="92" customFormat="1" ht="18.75" customHeight="1" thickBot="1">
      <c r="A26" s="185">
        <v>204</v>
      </c>
      <c r="B26" s="89" t="s">
        <v>350</v>
      </c>
      <c r="C26" s="143">
        <f t="shared" si="3"/>
        <v>62.099999999999994</v>
      </c>
      <c r="D26" s="143"/>
      <c r="E26" s="143">
        <v>62.099999999999994</v>
      </c>
      <c r="F26" s="143"/>
      <c r="G26" s="143"/>
      <c r="H26" s="143"/>
      <c r="I26" s="143"/>
      <c r="J26" s="143"/>
      <c r="K26" s="143"/>
      <c r="L26" s="143"/>
      <c r="M26" s="95"/>
    </row>
    <row r="27" spans="1:13" s="94" customFormat="1" ht="18.75" customHeight="1" thickBot="1">
      <c r="A27" s="186">
        <v>20406</v>
      </c>
      <c r="B27" s="63" t="s">
        <v>351</v>
      </c>
      <c r="C27" s="67">
        <f t="shared" si="3"/>
        <v>62.099999999999994</v>
      </c>
      <c r="D27" s="67"/>
      <c r="E27" s="67">
        <v>62.099999999999994</v>
      </c>
      <c r="F27" s="67"/>
      <c r="G27" s="67"/>
      <c r="H27" s="67"/>
      <c r="I27" s="67"/>
      <c r="J27" s="67"/>
      <c r="K27" s="67"/>
      <c r="L27" s="67"/>
      <c r="M27" s="91"/>
    </row>
    <row r="28" spans="1:13" s="94" customFormat="1" ht="18.75" customHeight="1" thickBot="1">
      <c r="A28" s="186">
        <v>2040604</v>
      </c>
      <c r="B28" s="63" t="s">
        <v>352</v>
      </c>
      <c r="C28" s="67">
        <f t="shared" si="3"/>
        <v>62.099999999999994</v>
      </c>
      <c r="D28" s="67"/>
      <c r="E28" s="67">
        <v>62.099999999999994</v>
      </c>
      <c r="F28" s="67"/>
      <c r="G28" s="67"/>
      <c r="H28" s="67"/>
      <c r="I28" s="67"/>
      <c r="J28" s="67"/>
      <c r="K28" s="67"/>
      <c r="L28" s="67"/>
      <c r="M28" s="91"/>
    </row>
    <row r="29" spans="1:13" s="92" customFormat="1" ht="18.75" customHeight="1" thickBot="1">
      <c r="A29" s="185">
        <v>205</v>
      </c>
      <c r="B29" s="89" t="s">
        <v>353</v>
      </c>
      <c r="C29" s="143">
        <f>C30+C35+C37</f>
        <v>17835.668663999997</v>
      </c>
      <c r="D29" s="143">
        <f t="shared" ref="D29:E29" si="12">D30+D35+D37</f>
        <v>1483.6800000000003</v>
      </c>
      <c r="E29" s="143">
        <f t="shared" si="12"/>
        <v>16351.988663999997</v>
      </c>
      <c r="F29" s="143"/>
      <c r="G29" s="143"/>
      <c r="H29" s="143"/>
      <c r="I29" s="143"/>
      <c r="J29" s="143"/>
      <c r="K29" s="143"/>
      <c r="L29" s="143"/>
      <c r="M29" s="95"/>
    </row>
    <row r="30" spans="1:13" s="94" customFormat="1" ht="18.75" customHeight="1" thickBot="1">
      <c r="A30" s="186">
        <v>20502</v>
      </c>
      <c r="B30" s="63" t="s">
        <v>354</v>
      </c>
      <c r="C30" s="67">
        <f>C31+C32+C33+C34</f>
        <v>16966.876150999997</v>
      </c>
      <c r="D30" s="67">
        <f t="shared" ref="D30:E30" si="13">D31+D32+D33+D34</f>
        <v>1396.8000000000002</v>
      </c>
      <c r="E30" s="67">
        <f t="shared" si="13"/>
        <v>15570.076150999996</v>
      </c>
      <c r="F30" s="67"/>
      <c r="G30" s="67"/>
      <c r="H30" s="67"/>
      <c r="I30" s="67"/>
      <c r="J30" s="67"/>
      <c r="K30" s="67"/>
      <c r="L30" s="67"/>
      <c r="M30" s="91"/>
    </row>
    <row r="31" spans="1:13" s="94" customFormat="1" ht="18.75" customHeight="1" thickBot="1">
      <c r="A31" s="186">
        <v>2050201</v>
      </c>
      <c r="B31" s="63" t="s">
        <v>355</v>
      </c>
      <c r="C31" s="67">
        <f t="shared" si="3"/>
        <v>3337.2293999999988</v>
      </c>
      <c r="D31" s="67">
        <v>666.35</v>
      </c>
      <c r="E31" s="67">
        <v>2670.8793999999989</v>
      </c>
      <c r="F31" s="67"/>
      <c r="G31" s="67"/>
      <c r="H31" s="67"/>
      <c r="I31" s="67"/>
      <c r="J31" s="67"/>
      <c r="K31" s="67"/>
      <c r="L31" s="67"/>
      <c r="M31" s="91"/>
    </row>
    <row r="32" spans="1:13" s="94" customFormat="1" ht="18.75" customHeight="1" thickBot="1">
      <c r="A32" s="186">
        <v>2050202</v>
      </c>
      <c r="B32" s="63" t="s">
        <v>356</v>
      </c>
      <c r="C32" s="67">
        <f t="shared" si="3"/>
        <v>6692.3134399999981</v>
      </c>
      <c r="D32" s="67"/>
      <c r="E32" s="67">
        <v>6692.3134399999981</v>
      </c>
      <c r="F32" s="67"/>
      <c r="G32" s="67"/>
      <c r="H32" s="67"/>
      <c r="I32" s="67"/>
      <c r="J32" s="67"/>
      <c r="K32" s="67"/>
      <c r="L32" s="67"/>
      <c r="M32" s="91"/>
    </row>
    <row r="33" spans="1:13" s="94" customFormat="1" ht="18.75" customHeight="1" thickBot="1">
      <c r="A33" s="186">
        <v>2050203</v>
      </c>
      <c r="B33" s="63" t="s">
        <v>357</v>
      </c>
      <c r="C33" s="67">
        <f t="shared" si="3"/>
        <v>3352.3236000000002</v>
      </c>
      <c r="D33" s="67"/>
      <c r="E33" s="67">
        <v>3352.3236000000002</v>
      </c>
      <c r="F33" s="67"/>
      <c r="G33" s="67"/>
      <c r="H33" s="67"/>
      <c r="I33" s="67"/>
      <c r="J33" s="67"/>
      <c r="K33" s="67"/>
      <c r="L33" s="67"/>
      <c r="M33" s="91"/>
    </row>
    <row r="34" spans="1:13" s="94" customFormat="1" ht="18.75" customHeight="1" thickBot="1">
      <c r="A34" s="186">
        <v>2050299</v>
      </c>
      <c r="B34" s="63" t="s">
        <v>358</v>
      </c>
      <c r="C34" s="67">
        <f t="shared" si="3"/>
        <v>3585.0097109999997</v>
      </c>
      <c r="D34" s="67">
        <v>730.45</v>
      </c>
      <c r="E34" s="67">
        <v>2854.5597109999999</v>
      </c>
      <c r="F34" s="67"/>
      <c r="G34" s="67"/>
      <c r="H34" s="67"/>
      <c r="I34" s="67"/>
      <c r="J34" s="67"/>
      <c r="K34" s="67"/>
      <c r="L34" s="67"/>
      <c r="M34" s="91"/>
    </row>
    <row r="35" spans="1:13" s="94" customFormat="1" ht="18.75" customHeight="1" thickBot="1">
      <c r="A35" s="186">
        <v>20504</v>
      </c>
      <c r="B35" s="63" t="s">
        <v>359</v>
      </c>
      <c r="C35" s="67">
        <f>C36</f>
        <v>23.683799999999994</v>
      </c>
      <c r="D35" s="67">
        <f t="shared" ref="D35:E35" si="14">D36</f>
        <v>0</v>
      </c>
      <c r="E35" s="67">
        <f t="shared" si="14"/>
        <v>23.683799999999994</v>
      </c>
      <c r="F35" s="67"/>
      <c r="G35" s="67"/>
      <c r="H35" s="67"/>
      <c r="I35" s="67"/>
      <c r="J35" s="67"/>
      <c r="K35" s="67"/>
      <c r="L35" s="67"/>
      <c r="M35" s="91"/>
    </row>
    <row r="36" spans="1:13" s="94" customFormat="1" ht="18.75" customHeight="1" thickBot="1">
      <c r="A36" s="186">
        <v>2050401</v>
      </c>
      <c r="B36" s="63" t="s">
        <v>360</v>
      </c>
      <c r="C36" s="67">
        <f t="shared" si="3"/>
        <v>23.683799999999994</v>
      </c>
      <c r="D36" s="67"/>
      <c r="E36" s="67">
        <v>23.683799999999994</v>
      </c>
      <c r="F36" s="67"/>
      <c r="G36" s="67"/>
      <c r="H36" s="67"/>
      <c r="I36" s="67"/>
      <c r="J36" s="67"/>
      <c r="K36" s="67"/>
      <c r="L36" s="67"/>
      <c r="M36" s="91"/>
    </row>
    <row r="37" spans="1:13" s="94" customFormat="1" ht="18.75" customHeight="1" thickBot="1">
      <c r="A37" s="186">
        <v>20509</v>
      </c>
      <c r="B37" s="63" t="s">
        <v>361</v>
      </c>
      <c r="C37" s="67">
        <f>C38</f>
        <v>845.10871299999985</v>
      </c>
      <c r="D37" s="67">
        <f t="shared" ref="D37:E37" si="15">D38</f>
        <v>86.88</v>
      </c>
      <c r="E37" s="67">
        <f t="shared" si="15"/>
        <v>758.22871299999986</v>
      </c>
      <c r="F37" s="67"/>
      <c r="G37" s="67"/>
      <c r="H37" s="67"/>
      <c r="I37" s="67"/>
      <c r="J37" s="67"/>
      <c r="K37" s="67"/>
      <c r="L37" s="67"/>
      <c r="M37" s="91"/>
    </row>
    <row r="38" spans="1:13" s="94" customFormat="1" ht="18.75" customHeight="1" thickBot="1">
      <c r="A38" s="186">
        <v>2059999</v>
      </c>
      <c r="B38" s="63" t="s">
        <v>362</v>
      </c>
      <c r="C38" s="67">
        <f t="shared" si="3"/>
        <v>845.10871299999985</v>
      </c>
      <c r="D38" s="67">
        <v>86.88</v>
      </c>
      <c r="E38" s="67">
        <v>758.22871299999986</v>
      </c>
      <c r="F38" s="67"/>
      <c r="G38" s="67"/>
      <c r="H38" s="67"/>
      <c r="I38" s="67"/>
      <c r="J38" s="67"/>
      <c r="K38" s="67"/>
      <c r="L38" s="67"/>
      <c r="M38" s="91"/>
    </row>
    <row r="39" spans="1:13" s="92" customFormat="1" ht="18.75" customHeight="1" thickBot="1">
      <c r="A39" s="185">
        <v>207</v>
      </c>
      <c r="B39" s="89" t="s">
        <v>363</v>
      </c>
      <c r="C39" s="143">
        <f t="shared" si="3"/>
        <v>409.2</v>
      </c>
      <c r="D39" s="143"/>
      <c r="E39" s="143">
        <v>409.2</v>
      </c>
      <c r="F39" s="143"/>
      <c r="G39" s="143"/>
      <c r="H39" s="143"/>
      <c r="I39" s="143"/>
      <c r="J39" s="143"/>
      <c r="K39" s="143"/>
      <c r="L39" s="143"/>
      <c r="M39" s="95"/>
    </row>
    <row r="40" spans="1:13" s="94" customFormat="1" ht="18.75" customHeight="1" thickBot="1">
      <c r="A40" s="186">
        <v>20701</v>
      </c>
      <c r="B40" s="63" t="s">
        <v>364</v>
      </c>
      <c r="C40" s="67">
        <f t="shared" si="3"/>
        <v>409.2</v>
      </c>
      <c r="D40" s="67"/>
      <c r="E40" s="67">
        <v>409.2</v>
      </c>
      <c r="F40" s="67"/>
      <c r="G40" s="67"/>
      <c r="H40" s="67"/>
      <c r="I40" s="67"/>
      <c r="J40" s="67"/>
      <c r="K40" s="67"/>
      <c r="L40" s="67"/>
      <c r="M40" s="91"/>
    </row>
    <row r="41" spans="1:13" s="94" customFormat="1" ht="18.75" customHeight="1" thickBot="1">
      <c r="A41" s="186">
        <v>2070199</v>
      </c>
      <c r="B41" s="63" t="s">
        <v>365</v>
      </c>
      <c r="C41" s="67">
        <f t="shared" si="3"/>
        <v>409.2</v>
      </c>
      <c r="D41" s="67"/>
      <c r="E41" s="67">
        <v>409.2</v>
      </c>
      <c r="F41" s="67"/>
      <c r="G41" s="67"/>
      <c r="H41" s="67"/>
      <c r="I41" s="67"/>
      <c r="J41" s="67"/>
      <c r="K41" s="67"/>
      <c r="L41" s="67"/>
      <c r="M41" s="91"/>
    </row>
    <row r="42" spans="1:13" s="92" customFormat="1" ht="18.75" customHeight="1" thickBot="1">
      <c r="A42" s="185">
        <v>208</v>
      </c>
      <c r="B42" s="89" t="s">
        <v>366</v>
      </c>
      <c r="C42" s="143">
        <f>D42+E42+G42</f>
        <v>9125.07222</v>
      </c>
      <c r="D42" s="143">
        <f t="shared" ref="D42:G42" si="16">D43+D45+D49+D56+D60+D63+D65+D67+D71+D73+D75</f>
        <v>42.910000000000004</v>
      </c>
      <c r="E42" s="143">
        <f t="shared" si="16"/>
        <v>9032.1622200000002</v>
      </c>
      <c r="F42" s="143">
        <f t="shared" si="16"/>
        <v>0</v>
      </c>
      <c r="G42" s="143">
        <f t="shared" si="16"/>
        <v>50</v>
      </c>
      <c r="H42" s="143"/>
      <c r="I42" s="143"/>
      <c r="J42" s="143"/>
      <c r="K42" s="143"/>
      <c r="L42" s="143"/>
      <c r="M42" s="95"/>
    </row>
    <row r="43" spans="1:13" s="92" customFormat="1" ht="18.75" customHeight="1" thickBot="1">
      <c r="A43" s="186">
        <v>20801</v>
      </c>
      <c r="B43" s="63" t="s">
        <v>477</v>
      </c>
      <c r="C43" s="67">
        <f>C44</f>
        <v>5</v>
      </c>
      <c r="D43" s="67"/>
      <c r="E43" s="67">
        <v>5</v>
      </c>
      <c r="F43" s="67"/>
      <c r="G43" s="67"/>
      <c r="H43" s="67"/>
      <c r="I43" s="67"/>
      <c r="J43" s="67"/>
      <c r="K43" s="67"/>
      <c r="L43" s="67"/>
      <c r="M43" s="91"/>
    </row>
    <row r="44" spans="1:13" s="92" customFormat="1" ht="18.75" customHeight="1" thickBot="1">
      <c r="A44" s="186">
        <v>2080199</v>
      </c>
      <c r="B44" s="63" t="s">
        <v>478</v>
      </c>
      <c r="C44" s="67">
        <f t="shared" si="3"/>
        <v>5</v>
      </c>
      <c r="D44" s="67"/>
      <c r="E44" s="67">
        <v>5</v>
      </c>
      <c r="F44" s="67"/>
      <c r="G44" s="67"/>
      <c r="H44" s="67"/>
      <c r="I44" s="67"/>
      <c r="J44" s="67"/>
      <c r="K44" s="67"/>
      <c r="L44" s="67"/>
      <c r="M44" s="91"/>
    </row>
    <row r="45" spans="1:13" s="94" customFormat="1" ht="18.75" customHeight="1" thickBot="1">
      <c r="A45" s="186">
        <v>20802</v>
      </c>
      <c r="B45" s="63" t="s">
        <v>367</v>
      </c>
      <c r="C45" s="67">
        <f>C46+C47+C48</f>
        <v>4961</v>
      </c>
      <c r="D45" s="67">
        <f t="shared" ref="D45:G45" si="17">D46+D47+D48</f>
        <v>0</v>
      </c>
      <c r="E45" s="67">
        <f t="shared" si="17"/>
        <v>4961</v>
      </c>
      <c r="F45" s="67">
        <f t="shared" si="17"/>
        <v>0</v>
      </c>
      <c r="G45" s="67">
        <f t="shared" si="17"/>
        <v>0</v>
      </c>
      <c r="H45" s="67"/>
      <c r="I45" s="67"/>
      <c r="J45" s="67"/>
      <c r="K45" s="67"/>
      <c r="L45" s="67"/>
      <c r="M45" s="91"/>
    </row>
    <row r="46" spans="1:13" s="94" customFormat="1" ht="18.75" customHeight="1" thickBot="1">
      <c r="A46" s="186">
        <v>2080202</v>
      </c>
      <c r="B46" s="63" t="s">
        <v>335</v>
      </c>
      <c r="C46" s="67">
        <f t="shared" si="3"/>
        <v>4327.5</v>
      </c>
      <c r="D46" s="67"/>
      <c r="E46" s="67">
        <v>4327.5</v>
      </c>
      <c r="F46" s="67"/>
      <c r="G46" s="67"/>
      <c r="H46" s="67"/>
      <c r="I46" s="67"/>
      <c r="J46" s="67"/>
      <c r="K46" s="67"/>
      <c r="L46" s="67"/>
      <c r="M46" s="91"/>
    </row>
    <row r="47" spans="1:13" s="94" customFormat="1" ht="18.75" customHeight="1" thickBot="1">
      <c r="A47" s="186">
        <v>2080208</v>
      </c>
      <c r="B47" s="63" t="s">
        <v>368</v>
      </c>
      <c r="C47" s="67">
        <f t="shared" si="3"/>
        <v>555.5</v>
      </c>
      <c r="D47" s="67"/>
      <c r="E47" s="67">
        <v>555.5</v>
      </c>
      <c r="F47" s="67"/>
      <c r="G47" s="67"/>
      <c r="H47" s="67"/>
      <c r="I47" s="67"/>
      <c r="J47" s="67"/>
      <c r="K47" s="67"/>
      <c r="L47" s="67"/>
      <c r="M47" s="91"/>
    </row>
    <row r="48" spans="1:13" s="94" customFormat="1" ht="18.75" customHeight="1" thickBot="1">
      <c r="A48" s="186">
        <v>2080299</v>
      </c>
      <c r="B48" s="63" t="s">
        <v>369</v>
      </c>
      <c r="C48" s="67">
        <f t="shared" si="3"/>
        <v>78</v>
      </c>
      <c r="D48" s="67"/>
      <c r="E48" s="67">
        <v>78</v>
      </c>
      <c r="F48" s="67"/>
      <c r="G48" s="67"/>
      <c r="H48" s="67"/>
      <c r="I48" s="67"/>
      <c r="J48" s="67"/>
      <c r="K48" s="67"/>
      <c r="L48" s="67"/>
      <c r="M48" s="91"/>
    </row>
    <row r="49" spans="1:13" s="94" customFormat="1" ht="18.75" customHeight="1" thickBot="1">
      <c r="A49" s="186">
        <v>20805</v>
      </c>
      <c r="B49" s="63" t="s">
        <v>370</v>
      </c>
      <c r="C49" s="67">
        <f>C50+C51+C52+C53+C54+C55</f>
        <v>2492.6899560000002</v>
      </c>
      <c r="D49" s="67">
        <f t="shared" ref="D49:E49" si="18">D50+D51+D52+D53+D54+D55</f>
        <v>0</v>
      </c>
      <c r="E49" s="67">
        <f t="shared" si="18"/>
        <v>2492.6899560000002</v>
      </c>
      <c r="F49" s="67"/>
      <c r="G49" s="67">
        <v>50</v>
      </c>
      <c r="H49" s="67"/>
      <c r="I49" s="67"/>
      <c r="J49" s="67"/>
      <c r="K49" s="67"/>
      <c r="L49" s="67"/>
      <c r="M49" s="91"/>
    </row>
    <row r="50" spans="1:13" s="94" customFormat="1" ht="18.75" customHeight="1" thickBot="1">
      <c r="A50" s="186">
        <v>2080502</v>
      </c>
      <c r="B50" s="63" t="s">
        <v>371</v>
      </c>
      <c r="C50" s="67">
        <f t="shared" si="3"/>
        <v>216.453</v>
      </c>
      <c r="D50" s="67"/>
      <c r="E50" s="67">
        <v>216.453</v>
      </c>
      <c r="F50" s="67"/>
      <c r="G50" s="67"/>
      <c r="H50" s="67"/>
      <c r="I50" s="67"/>
      <c r="J50" s="67"/>
      <c r="K50" s="67"/>
      <c r="L50" s="67"/>
      <c r="M50" s="91"/>
    </row>
    <row r="51" spans="1:13" s="94" customFormat="1" ht="18.75" customHeight="1" thickBot="1">
      <c r="A51" s="186">
        <v>2080503</v>
      </c>
      <c r="B51" s="63" t="s">
        <v>372</v>
      </c>
      <c r="C51" s="67">
        <f t="shared" si="3"/>
        <v>6</v>
      </c>
      <c r="D51" s="67"/>
      <c r="E51" s="67">
        <v>6</v>
      </c>
      <c r="F51" s="67"/>
      <c r="G51" s="67"/>
      <c r="H51" s="67"/>
      <c r="I51" s="67"/>
      <c r="J51" s="67"/>
      <c r="K51" s="67"/>
      <c r="L51" s="67"/>
      <c r="M51" s="91"/>
    </row>
    <row r="52" spans="1:13" s="94" customFormat="1" ht="18.75" customHeight="1" thickBot="1">
      <c r="A52" s="186">
        <v>2080504</v>
      </c>
      <c r="B52" s="63" t="s">
        <v>373</v>
      </c>
      <c r="C52" s="67">
        <f t="shared" si="3"/>
        <v>25</v>
      </c>
      <c r="D52" s="67"/>
      <c r="E52" s="67">
        <v>25</v>
      </c>
      <c r="F52" s="67"/>
      <c r="G52" s="67"/>
      <c r="H52" s="67"/>
      <c r="I52" s="67"/>
      <c r="J52" s="67"/>
      <c r="K52" s="67"/>
      <c r="L52" s="67"/>
      <c r="M52" s="91"/>
    </row>
    <row r="53" spans="1:13" s="94" customFormat="1" ht="18.75" customHeight="1" thickBot="1">
      <c r="A53" s="186">
        <v>2080505</v>
      </c>
      <c r="B53" s="63" t="s">
        <v>374</v>
      </c>
      <c r="C53" s="67">
        <f t="shared" si="3"/>
        <v>1428.2134040000001</v>
      </c>
      <c r="D53" s="67"/>
      <c r="E53" s="67">
        <v>1428.2134040000001</v>
      </c>
      <c r="F53" s="67"/>
      <c r="G53" s="67">
        <v>50</v>
      </c>
      <c r="H53" s="67"/>
      <c r="I53" s="67"/>
      <c r="J53" s="67"/>
      <c r="K53" s="67"/>
      <c r="L53" s="67"/>
      <c r="M53" s="91"/>
    </row>
    <row r="54" spans="1:13" s="94" customFormat="1" ht="18.75" customHeight="1" thickBot="1">
      <c r="A54" s="186">
        <v>2080506</v>
      </c>
      <c r="B54" s="63" t="s">
        <v>375</v>
      </c>
      <c r="C54" s="67">
        <f t="shared" si="3"/>
        <v>746.02355200000011</v>
      </c>
      <c r="D54" s="67"/>
      <c r="E54" s="67">
        <v>746.02355200000011</v>
      </c>
      <c r="F54" s="67"/>
      <c r="G54" s="67"/>
      <c r="H54" s="67"/>
      <c r="I54" s="67"/>
      <c r="J54" s="67"/>
      <c r="K54" s="67"/>
      <c r="L54" s="67"/>
      <c r="M54" s="91"/>
    </row>
    <row r="55" spans="1:13" s="94" customFormat="1" ht="18.75" customHeight="1" thickBot="1">
      <c r="A55" s="186">
        <v>2080599</v>
      </c>
      <c r="B55" s="63" t="s">
        <v>376</v>
      </c>
      <c r="C55" s="67">
        <f t="shared" si="3"/>
        <v>71</v>
      </c>
      <c r="D55" s="67"/>
      <c r="E55" s="67">
        <v>71</v>
      </c>
      <c r="F55" s="67"/>
      <c r="G55" s="67"/>
      <c r="H55" s="67"/>
      <c r="I55" s="67"/>
      <c r="J55" s="67"/>
      <c r="K55" s="67"/>
      <c r="L55" s="67"/>
      <c r="M55" s="91"/>
    </row>
    <row r="56" spans="1:13" s="94" customFormat="1" ht="18.75" customHeight="1" thickBot="1">
      <c r="A56" s="186">
        <v>20807</v>
      </c>
      <c r="B56" s="63" t="s">
        <v>377</v>
      </c>
      <c r="C56" s="67">
        <f>C57+C58+C59</f>
        <v>145</v>
      </c>
      <c r="D56" s="67">
        <f t="shared" ref="D56:G56" si="19">D57+D58+D59</f>
        <v>0</v>
      </c>
      <c r="E56" s="67">
        <f t="shared" si="19"/>
        <v>145</v>
      </c>
      <c r="F56" s="67">
        <f t="shared" si="19"/>
        <v>0</v>
      </c>
      <c r="G56" s="67">
        <f t="shared" si="19"/>
        <v>0</v>
      </c>
      <c r="H56" s="67"/>
      <c r="I56" s="67"/>
      <c r="J56" s="67"/>
      <c r="K56" s="67"/>
      <c r="L56" s="67"/>
      <c r="M56" s="91"/>
    </row>
    <row r="57" spans="1:13" s="94" customFormat="1" ht="18.75" customHeight="1" thickBot="1">
      <c r="A57" s="186">
        <v>2080702</v>
      </c>
      <c r="B57" s="63" t="s">
        <v>479</v>
      </c>
      <c r="C57" s="67">
        <f t="shared" si="3"/>
        <v>3</v>
      </c>
      <c r="D57" s="67"/>
      <c r="E57" s="67">
        <v>3</v>
      </c>
      <c r="F57" s="67"/>
      <c r="G57" s="67"/>
      <c r="H57" s="67"/>
      <c r="I57" s="67"/>
      <c r="J57" s="67"/>
      <c r="K57" s="67"/>
      <c r="L57" s="67"/>
      <c r="M57" s="91"/>
    </row>
    <row r="58" spans="1:13" s="94" customFormat="1" ht="18.75" customHeight="1" thickBot="1">
      <c r="A58" s="186">
        <v>2080705</v>
      </c>
      <c r="B58" s="63" t="s">
        <v>378</v>
      </c>
      <c r="C58" s="67">
        <f t="shared" si="3"/>
        <v>140</v>
      </c>
      <c r="D58" s="67"/>
      <c r="E58" s="67">
        <v>140</v>
      </c>
      <c r="F58" s="67"/>
      <c r="G58" s="67"/>
      <c r="H58" s="67"/>
      <c r="I58" s="67"/>
      <c r="J58" s="67"/>
      <c r="K58" s="67"/>
      <c r="L58" s="67"/>
      <c r="M58" s="91"/>
    </row>
    <row r="59" spans="1:13" s="94" customFormat="1" ht="18.75" customHeight="1" thickBot="1">
      <c r="A59" s="186">
        <v>2080799</v>
      </c>
      <c r="B59" s="63" t="s">
        <v>379</v>
      </c>
      <c r="C59" s="67">
        <f t="shared" si="3"/>
        <v>2</v>
      </c>
      <c r="D59" s="67"/>
      <c r="E59" s="67">
        <v>2</v>
      </c>
      <c r="F59" s="67"/>
      <c r="G59" s="67"/>
      <c r="H59" s="67"/>
      <c r="I59" s="67"/>
      <c r="J59" s="67"/>
      <c r="K59" s="67"/>
      <c r="L59" s="67"/>
      <c r="M59" s="91"/>
    </row>
    <row r="60" spans="1:13" s="94" customFormat="1" ht="18.75" customHeight="1" thickBot="1">
      <c r="A60" s="186">
        <v>20808</v>
      </c>
      <c r="B60" s="63" t="s">
        <v>380</v>
      </c>
      <c r="C60" s="67">
        <f>C61+C62</f>
        <v>70.2</v>
      </c>
      <c r="D60" s="67">
        <f>D61+D62</f>
        <v>0</v>
      </c>
      <c r="E60" s="67">
        <f>E61+E62</f>
        <v>70.2</v>
      </c>
      <c r="F60" s="67"/>
      <c r="G60" s="67"/>
      <c r="H60" s="67"/>
      <c r="I60" s="67"/>
      <c r="J60" s="67"/>
      <c r="K60" s="67"/>
      <c r="L60" s="67"/>
      <c r="M60" s="91"/>
    </row>
    <row r="61" spans="1:13" s="94" customFormat="1" ht="18.75" customHeight="1" thickBot="1">
      <c r="A61" s="186">
        <v>2080804</v>
      </c>
      <c r="B61" s="63" t="s">
        <v>381</v>
      </c>
      <c r="C61" s="67">
        <f t="shared" si="3"/>
        <v>28.2</v>
      </c>
      <c r="D61" s="67"/>
      <c r="E61" s="67">
        <v>28.2</v>
      </c>
      <c r="F61" s="67"/>
      <c r="G61" s="67"/>
      <c r="H61" s="67"/>
      <c r="I61" s="67"/>
      <c r="J61" s="67"/>
      <c r="K61" s="67"/>
      <c r="L61" s="67"/>
      <c r="M61" s="91"/>
    </row>
    <row r="62" spans="1:13" s="94" customFormat="1" ht="18.75" customHeight="1" thickBot="1">
      <c r="A62" s="186">
        <v>2080805</v>
      </c>
      <c r="B62" s="63" t="s">
        <v>382</v>
      </c>
      <c r="C62" s="67">
        <f t="shared" si="3"/>
        <v>42</v>
      </c>
      <c r="D62" s="67"/>
      <c r="E62" s="67">
        <v>42</v>
      </c>
      <c r="F62" s="67"/>
      <c r="G62" s="67"/>
      <c r="H62" s="67"/>
      <c r="I62" s="67"/>
      <c r="J62" s="67"/>
      <c r="K62" s="67"/>
      <c r="L62" s="67"/>
      <c r="M62" s="91"/>
    </row>
    <row r="63" spans="1:13" s="94" customFormat="1" ht="18.75" customHeight="1" thickBot="1">
      <c r="A63" s="186">
        <v>20809</v>
      </c>
      <c r="B63" s="63" t="s">
        <v>383</v>
      </c>
      <c r="C63" s="67">
        <f>C64</f>
        <v>20.46</v>
      </c>
      <c r="D63" s="67">
        <f t="shared" ref="D63:G63" si="20">D64</f>
        <v>20.46</v>
      </c>
      <c r="E63" s="67">
        <f t="shared" si="20"/>
        <v>0</v>
      </c>
      <c r="F63" s="67">
        <f t="shared" si="20"/>
        <v>0</v>
      </c>
      <c r="G63" s="67">
        <f t="shared" si="20"/>
        <v>0</v>
      </c>
      <c r="H63" s="67"/>
      <c r="I63" s="67"/>
      <c r="J63" s="67"/>
      <c r="K63" s="67"/>
      <c r="L63" s="67"/>
      <c r="M63" s="91"/>
    </row>
    <row r="64" spans="1:13" s="94" customFormat="1" ht="18.75" customHeight="1" thickBot="1">
      <c r="A64" s="186">
        <v>2080902</v>
      </c>
      <c r="B64" s="63" t="s">
        <v>384</v>
      </c>
      <c r="C64" s="67">
        <f t="shared" ref="C64:C119" si="21">D64+E64</f>
        <v>20.46</v>
      </c>
      <c r="D64" s="67">
        <v>20.46</v>
      </c>
      <c r="E64" s="67">
        <v>0</v>
      </c>
      <c r="F64" s="67"/>
      <c r="G64" s="67"/>
      <c r="H64" s="67"/>
      <c r="I64" s="67"/>
      <c r="J64" s="67"/>
      <c r="K64" s="67"/>
      <c r="L64" s="67"/>
      <c r="M64" s="91"/>
    </row>
    <row r="65" spans="1:13" s="94" customFormat="1" ht="18.75" customHeight="1" thickBot="1">
      <c r="A65" s="186">
        <v>20810</v>
      </c>
      <c r="B65" s="63" t="s">
        <v>385</v>
      </c>
      <c r="C65" s="67">
        <f>C66</f>
        <v>21.17</v>
      </c>
      <c r="D65" s="67">
        <f t="shared" ref="D65:F65" si="22">D66</f>
        <v>21.17</v>
      </c>
      <c r="E65" s="67">
        <f t="shared" si="22"/>
        <v>0</v>
      </c>
      <c r="F65" s="67">
        <f t="shared" si="22"/>
        <v>0</v>
      </c>
      <c r="G65" s="67"/>
      <c r="H65" s="67"/>
      <c r="I65" s="67"/>
      <c r="J65" s="67"/>
      <c r="K65" s="67"/>
      <c r="L65" s="67"/>
      <c r="M65" s="91"/>
    </row>
    <row r="66" spans="1:13" s="94" customFormat="1" ht="18.75" customHeight="1" thickBot="1">
      <c r="A66" s="186">
        <v>2081002</v>
      </c>
      <c r="B66" s="63" t="s">
        <v>386</v>
      </c>
      <c r="C66" s="67">
        <f t="shared" si="21"/>
        <v>21.17</v>
      </c>
      <c r="D66" s="67">
        <v>21.17</v>
      </c>
      <c r="E66" s="67">
        <v>0</v>
      </c>
      <c r="F66" s="67"/>
      <c r="G66" s="67"/>
      <c r="H66" s="67"/>
      <c r="I66" s="67"/>
      <c r="J66" s="67"/>
      <c r="K66" s="67"/>
      <c r="L66" s="67"/>
      <c r="M66" s="91"/>
    </row>
    <row r="67" spans="1:13" s="94" customFormat="1" ht="18.75" customHeight="1" thickBot="1">
      <c r="A67" s="186">
        <v>20811</v>
      </c>
      <c r="B67" s="63" t="s">
        <v>387</v>
      </c>
      <c r="C67" s="67">
        <f>C68+C69+C70</f>
        <v>808.56799999999998</v>
      </c>
      <c r="D67" s="67">
        <f t="shared" ref="D67:F67" si="23">D68+D69+D70</f>
        <v>0</v>
      </c>
      <c r="E67" s="67">
        <f t="shared" si="23"/>
        <v>808.56799999999998</v>
      </c>
      <c r="F67" s="67">
        <f t="shared" si="23"/>
        <v>0</v>
      </c>
      <c r="G67" s="67"/>
      <c r="H67" s="67"/>
      <c r="I67" s="67"/>
      <c r="J67" s="67"/>
      <c r="K67" s="67"/>
      <c r="L67" s="67"/>
      <c r="M67" s="91"/>
    </row>
    <row r="68" spans="1:13" s="94" customFormat="1" ht="18.75" customHeight="1" thickBot="1">
      <c r="A68" s="186">
        <v>2081104</v>
      </c>
      <c r="B68" s="63" t="s">
        <v>388</v>
      </c>
      <c r="C68" s="67">
        <f t="shared" si="21"/>
        <v>1</v>
      </c>
      <c r="D68" s="67"/>
      <c r="E68" s="67">
        <v>1</v>
      </c>
      <c r="F68" s="67"/>
      <c r="G68" s="67"/>
      <c r="H68" s="67"/>
      <c r="I68" s="67"/>
      <c r="J68" s="67"/>
      <c r="K68" s="67"/>
      <c r="L68" s="67"/>
      <c r="M68" s="91"/>
    </row>
    <row r="69" spans="1:13" s="94" customFormat="1" ht="18.75" customHeight="1" thickBot="1">
      <c r="A69" s="186">
        <v>2081105</v>
      </c>
      <c r="B69" s="63" t="s">
        <v>389</v>
      </c>
      <c r="C69" s="67">
        <f t="shared" si="21"/>
        <v>52.567999999999998</v>
      </c>
      <c r="D69" s="67"/>
      <c r="E69" s="67">
        <v>52.567999999999998</v>
      </c>
      <c r="F69" s="67"/>
      <c r="G69" s="67"/>
      <c r="H69" s="67"/>
      <c r="I69" s="67"/>
      <c r="J69" s="67"/>
      <c r="K69" s="67"/>
      <c r="L69" s="67"/>
      <c r="M69" s="91"/>
    </row>
    <row r="70" spans="1:13" s="94" customFormat="1" ht="18.75" customHeight="1" thickBot="1">
      <c r="A70" s="186">
        <v>2081199</v>
      </c>
      <c r="B70" s="63" t="s">
        <v>390</v>
      </c>
      <c r="C70" s="67">
        <f t="shared" si="21"/>
        <v>755</v>
      </c>
      <c r="D70" s="67"/>
      <c r="E70" s="67">
        <v>755</v>
      </c>
      <c r="F70" s="67"/>
      <c r="G70" s="67"/>
      <c r="H70" s="67"/>
      <c r="I70" s="67"/>
      <c r="J70" s="67"/>
      <c r="K70" s="67"/>
      <c r="L70" s="67"/>
      <c r="M70" s="91"/>
    </row>
    <row r="71" spans="1:13" s="94" customFormat="1" ht="18.75" customHeight="1" thickBot="1">
      <c r="A71" s="186">
        <v>20819</v>
      </c>
      <c r="B71" s="63" t="s">
        <v>391</v>
      </c>
      <c r="C71" s="67">
        <f>C72</f>
        <v>4.58</v>
      </c>
      <c r="D71" s="67">
        <f t="shared" ref="D71:E71" si="24">D72</f>
        <v>0</v>
      </c>
      <c r="E71" s="67">
        <f t="shared" si="24"/>
        <v>4.58</v>
      </c>
      <c r="F71" s="67"/>
      <c r="G71" s="67"/>
      <c r="H71" s="67"/>
      <c r="I71" s="67"/>
      <c r="J71" s="67"/>
      <c r="K71" s="67"/>
      <c r="L71" s="67"/>
      <c r="M71" s="91"/>
    </row>
    <row r="72" spans="1:13" s="94" customFormat="1" ht="18.75" customHeight="1" thickBot="1">
      <c r="A72" s="186">
        <v>2081902</v>
      </c>
      <c r="B72" s="63" t="s">
        <v>392</v>
      </c>
      <c r="C72" s="67">
        <f t="shared" si="21"/>
        <v>4.58</v>
      </c>
      <c r="D72" s="67"/>
      <c r="E72" s="67">
        <v>4.58</v>
      </c>
      <c r="F72" s="67"/>
      <c r="G72" s="67"/>
      <c r="H72" s="67"/>
      <c r="I72" s="67"/>
      <c r="J72" s="67"/>
      <c r="K72" s="67"/>
      <c r="L72" s="67"/>
      <c r="M72" s="91"/>
    </row>
    <row r="73" spans="1:13" s="94" customFormat="1" ht="18.75" customHeight="1" thickBot="1">
      <c r="A73" s="186">
        <v>20820</v>
      </c>
      <c r="B73" s="63" t="s">
        <v>393</v>
      </c>
      <c r="C73" s="67">
        <f>C74</f>
        <v>141.854264</v>
      </c>
      <c r="D73" s="67">
        <f t="shared" ref="D73:E73" si="25">D74</f>
        <v>0</v>
      </c>
      <c r="E73" s="67">
        <f t="shared" si="25"/>
        <v>141.854264</v>
      </c>
      <c r="F73" s="67"/>
      <c r="G73" s="67"/>
      <c r="H73" s="67"/>
      <c r="I73" s="67"/>
      <c r="J73" s="67"/>
      <c r="K73" s="67"/>
      <c r="L73" s="67"/>
      <c r="M73" s="91"/>
    </row>
    <row r="74" spans="1:13" s="94" customFormat="1" ht="18.75" customHeight="1" thickBot="1">
      <c r="A74" s="186">
        <v>2082001</v>
      </c>
      <c r="B74" s="63" t="s">
        <v>394</v>
      </c>
      <c r="C74" s="67">
        <f t="shared" si="21"/>
        <v>141.854264</v>
      </c>
      <c r="D74" s="67"/>
      <c r="E74" s="67">
        <v>141.854264</v>
      </c>
      <c r="F74" s="67"/>
      <c r="G74" s="67"/>
      <c r="H74" s="67"/>
      <c r="I74" s="67"/>
      <c r="J74" s="67"/>
      <c r="K74" s="67"/>
      <c r="L74" s="67"/>
      <c r="M74" s="91"/>
    </row>
    <row r="75" spans="1:13" s="94" customFormat="1" ht="18.75" customHeight="1" thickBot="1">
      <c r="A75" s="186">
        <v>20899</v>
      </c>
      <c r="B75" s="63" t="s">
        <v>395</v>
      </c>
      <c r="C75" s="67">
        <f>C76</f>
        <v>404.54999999999995</v>
      </c>
      <c r="D75" s="67">
        <f t="shared" ref="D75:E75" si="26">D76</f>
        <v>1.28</v>
      </c>
      <c r="E75" s="67">
        <f t="shared" si="26"/>
        <v>403.27</v>
      </c>
      <c r="F75" s="67"/>
      <c r="G75" s="67"/>
      <c r="H75" s="67"/>
      <c r="I75" s="67"/>
      <c r="J75" s="67"/>
      <c r="K75" s="67"/>
      <c r="L75" s="67"/>
      <c r="M75" s="91"/>
    </row>
    <row r="76" spans="1:13" s="94" customFormat="1" ht="18.75" customHeight="1" thickBot="1">
      <c r="A76" s="186">
        <v>2089901</v>
      </c>
      <c r="B76" s="63" t="s">
        <v>396</v>
      </c>
      <c r="C76" s="67">
        <f t="shared" si="21"/>
        <v>404.54999999999995</v>
      </c>
      <c r="D76" s="67">
        <v>1.28</v>
      </c>
      <c r="E76" s="67">
        <v>403.27</v>
      </c>
      <c r="F76" s="67"/>
      <c r="G76" s="67"/>
      <c r="H76" s="67"/>
      <c r="I76" s="67"/>
      <c r="J76" s="67"/>
      <c r="K76" s="67"/>
      <c r="L76" s="67"/>
      <c r="M76" s="91"/>
    </row>
    <row r="77" spans="1:13" s="92" customFormat="1" ht="18.75" customHeight="1" thickBot="1">
      <c r="A77" s="185">
        <v>210</v>
      </c>
      <c r="B77" s="89" t="s">
        <v>397</v>
      </c>
      <c r="C77" s="143">
        <f>D77+E77+G77</f>
        <v>18896.968399999998</v>
      </c>
      <c r="D77" s="143">
        <v>226.98</v>
      </c>
      <c r="E77" s="143">
        <v>8182.1583999999993</v>
      </c>
      <c r="F77" s="143"/>
      <c r="G77" s="143">
        <f>G79+G89</f>
        <v>10487.83</v>
      </c>
      <c r="H77" s="143"/>
      <c r="I77" s="143"/>
      <c r="J77" s="143"/>
      <c r="K77" s="143"/>
      <c r="L77" s="143"/>
      <c r="M77" s="95"/>
    </row>
    <row r="78" spans="1:13" s="94" customFormat="1" ht="18.75" customHeight="1" thickBot="1">
      <c r="A78" s="186">
        <v>21003</v>
      </c>
      <c r="B78" s="63" t="s">
        <v>398</v>
      </c>
      <c r="C78" s="67">
        <f>D78+E78+F78+G78</f>
        <v>13131.7009</v>
      </c>
      <c r="D78" s="67">
        <f t="shared" ref="D78:G78" si="27">D79+D80</f>
        <v>18.48</v>
      </c>
      <c r="E78" s="67">
        <f t="shared" si="27"/>
        <v>2665.3908999999999</v>
      </c>
      <c r="F78" s="67">
        <f t="shared" si="27"/>
        <v>0</v>
      </c>
      <c r="G78" s="67">
        <f t="shared" si="27"/>
        <v>10447.83</v>
      </c>
      <c r="H78" s="67"/>
      <c r="I78" s="67"/>
      <c r="J78" s="67"/>
      <c r="K78" s="67"/>
      <c r="L78" s="67"/>
      <c r="M78" s="91"/>
    </row>
    <row r="79" spans="1:13" s="94" customFormat="1" ht="18.75" customHeight="1" thickBot="1">
      <c r="A79" s="186">
        <v>2100302</v>
      </c>
      <c r="B79" s="63" t="s">
        <v>399</v>
      </c>
      <c r="C79" s="67">
        <f t="shared" ref="C79:C94" si="28">D79+E79+F79+G79</f>
        <v>13113.2209</v>
      </c>
      <c r="D79" s="67"/>
      <c r="E79" s="67">
        <v>2665.3908999999999</v>
      </c>
      <c r="F79" s="67"/>
      <c r="G79" s="67">
        <v>10447.83</v>
      </c>
      <c r="H79" s="67"/>
      <c r="I79" s="67"/>
      <c r="J79" s="67"/>
      <c r="K79" s="67"/>
      <c r="L79" s="67"/>
      <c r="M79" s="91"/>
    </row>
    <row r="80" spans="1:13" s="94" customFormat="1" ht="18.75" customHeight="1" thickBot="1">
      <c r="A80" s="186">
        <v>2100399</v>
      </c>
      <c r="B80" s="63" t="s">
        <v>400</v>
      </c>
      <c r="C80" s="67">
        <f t="shared" si="28"/>
        <v>18.48</v>
      </c>
      <c r="D80" s="67">
        <v>18.48</v>
      </c>
      <c r="E80" s="67">
        <v>0</v>
      </c>
      <c r="F80" s="67"/>
      <c r="G80" s="67"/>
      <c r="H80" s="67"/>
      <c r="I80" s="67"/>
      <c r="J80" s="67"/>
      <c r="K80" s="67"/>
      <c r="L80" s="67"/>
      <c r="M80" s="91"/>
    </row>
    <row r="81" spans="1:13" s="94" customFormat="1" ht="18.75" customHeight="1" thickBot="1">
      <c r="A81" s="186">
        <v>21004</v>
      </c>
      <c r="B81" s="63" t="s">
        <v>401</v>
      </c>
      <c r="C81" s="67">
        <f t="shared" si="28"/>
        <v>3056.6574999999998</v>
      </c>
      <c r="D81" s="67">
        <f t="shared" ref="D81:G81" si="29">D82+D83+D84</f>
        <v>148.13</v>
      </c>
      <c r="E81" s="67">
        <f t="shared" si="29"/>
        <v>2908.5274999999997</v>
      </c>
      <c r="F81" s="67">
        <f t="shared" si="29"/>
        <v>0</v>
      </c>
      <c r="G81" s="67">
        <f t="shared" si="29"/>
        <v>0</v>
      </c>
      <c r="H81" s="67"/>
      <c r="I81" s="67"/>
      <c r="J81" s="67"/>
      <c r="K81" s="67"/>
      <c r="L81" s="67"/>
      <c r="M81" s="91"/>
    </row>
    <row r="82" spans="1:13" s="94" customFormat="1" ht="18.75" customHeight="1" thickBot="1">
      <c r="A82" s="186">
        <v>2100408</v>
      </c>
      <c r="B82" s="63" t="s">
        <v>402</v>
      </c>
      <c r="C82" s="67">
        <f t="shared" si="28"/>
        <v>2994.0074999999997</v>
      </c>
      <c r="D82" s="67">
        <v>143.56</v>
      </c>
      <c r="E82" s="67">
        <v>2850.4474999999998</v>
      </c>
      <c r="F82" s="67"/>
      <c r="G82" s="67"/>
      <c r="H82" s="67"/>
      <c r="I82" s="67"/>
      <c r="J82" s="67"/>
      <c r="K82" s="67"/>
      <c r="L82" s="67"/>
      <c r="M82" s="91"/>
    </row>
    <row r="83" spans="1:13" s="94" customFormat="1" ht="18.75" customHeight="1" thickBot="1">
      <c r="A83" s="186">
        <v>2100409</v>
      </c>
      <c r="B83" s="63" t="s">
        <v>403</v>
      </c>
      <c r="C83" s="67">
        <f t="shared" si="28"/>
        <v>32.65</v>
      </c>
      <c r="D83" s="67">
        <v>4.57</v>
      </c>
      <c r="E83" s="67">
        <v>28.08</v>
      </c>
      <c r="F83" s="67"/>
      <c r="G83" s="67"/>
      <c r="H83" s="67"/>
      <c r="I83" s="67"/>
      <c r="J83" s="67"/>
      <c r="K83" s="67"/>
      <c r="L83" s="67"/>
      <c r="M83" s="91"/>
    </row>
    <row r="84" spans="1:13" s="94" customFormat="1" ht="18.75" customHeight="1" thickBot="1">
      <c r="A84" s="186">
        <v>2100499</v>
      </c>
      <c r="B84" s="63" t="s">
        <v>404</v>
      </c>
      <c r="C84" s="67">
        <f t="shared" si="28"/>
        <v>30</v>
      </c>
      <c r="D84" s="67"/>
      <c r="E84" s="67">
        <v>30</v>
      </c>
      <c r="F84" s="67"/>
      <c r="G84" s="67"/>
      <c r="H84" s="67"/>
      <c r="I84" s="67"/>
      <c r="J84" s="67"/>
      <c r="K84" s="67"/>
      <c r="L84" s="67"/>
      <c r="M84" s="91"/>
    </row>
    <row r="85" spans="1:13" s="94" customFormat="1" ht="18.75" customHeight="1" thickBot="1">
      <c r="A85" s="186">
        <v>21006</v>
      </c>
      <c r="B85" s="63" t="s">
        <v>405</v>
      </c>
      <c r="C85" s="67">
        <f t="shared" si="28"/>
        <v>30.21</v>
      </c>
      <c r="D85" s="67">
        <f t="shared" ref="D85:G85" si="30">D86</f>
        <v>9.2100000000000009</v>
      </c>
      <c r="E85" s="67">
        <f t="shared" si="30"/>
        <v>21</v>
      </c>
      <c r="F85" s="67">
        <f t="shared" si="30"/>
        <v>0</v>
      </c>
      <c r="G85" s="67">
        <f t="shared" si="30"/>
        <v>0</v>
      </c>
      <c r="H85" s="67"/>
      <c r="I85" s="67"/>
      <c r="J85" s="67"/>
      <c r="K85" s="67"/>
      <c r="L85" s="67"/>
      <c r="M85" s="91"/>
    </row>
    <row r="86" spans="1:13" s="94" customFormat="1" ht="18.75" customHeight="1" thickBot="1">
      <c r="A86" s="186">
        <v>2100601</v>
      </c>
      <c r="B86" s="63" t="s">
        <v>406</v>
      </c>
      <c r="C86" s="67">
        <f t="shared" si="28"/>
        <v>30.21</v>
      </c>
      <c r="D86" s="67">
        <v>9.2100000000000009</v>
      </c>
      <c r="E86" s="67">
        <v>21</v>
      </c>
      <c r="F86" s="67"/>
      <c r="G86" s="67"/>
      <c r="H86" s="67"/>
      <c r="I86" s="67"/>
      <c r="J86" s="67"/>
      <c r="K86" s="67"/>
      <c r="L86" s="67"/>
      <c r="M86" s="91"/>
    </row>
    <row r="87" spans="1:13" s="94" customFormat="1" ht="18.75" customHeight="1" thickBot="1">
      <c r="A87" s="186">
        <v>21007</v>
      </c>
      <c r="B87" s="63" t="s">
        <v>407</v>
      </c>
      <c r="C87" s="67">
        <f t="shared" si="28"/>
        <v>834.31</v>
      </c>
      <c r="D87" s="67"/>
      <c r="E87" s="67">
        <f>E88</f>
        <v>834.31</v>
      </c>
      <c r="F87" s="67">
        <f t="shared" ref="F87" si="31">G87+H87</f>
        <v>0</v>
      </c>
      <c r="G87" s="67">
        <f t="shared" ref="G87" si="32">H87+I87</f>
        <v>0</v>
      </c>
      <c r="H87" s="67"/>
      <c r="I87" s="67"/>
      <c r="J87" s="67"/>
      <c r="K87" s="67"/>
      <c r="L87" s="67"/>
      <c r="M87" s="91"/>
    </row>
    <row r="88" spans="1:13" s="94" customFormat="1" ht="18.75" customHeight="1" thickBot="1">
      <c r="A88" s="186">
        <v>2100717</v>
      </c>
      <c r="B88" s="63" t="s">
        <v>408</v>
      </c>
      <c r="C88" s="67">
        <f t="shared" si="28"/>
        <v>834.31</v>
      </c>
      <c r="D88" s="67"/>
      <c r="E88" s="67">
        <v>834.31</v>
      </c>
      <c r="F88" s="67"/>
      <c r="G88" s="67"/>
      <c r="H88" s="67"/>
      <c r="I88" s="67"/>
      <c r="J88" s="67"/>
      <c r="K88" s="67"/>
      <c r="L88" s="67"/>
      <c r="M88" s="91"/>
    </row>
    <row r="89" spans="1:13" s="94" customFormat="1" ht="18.75" customHeight="1" thickBot="1">
      <c r="A89" s="186">
        <v>21011</v>
      </c>
      <c r="B89" s="63" t="s">
        <v>409</v>
      </c>
      <c r="C89" s="67">
        <f t="shared" si="28"/>
        <v>1762.99</v>
      </c>
      <c r="D89" s="67">
        <f t="shared" ref="D89:G89" si="33">D90+D91+D92</f>
        <v>0</v>
      </c>
      <c r="E89" s="67">
        <f t="shared" si="33"/>
        <v>1722.99</v>
      </c>
      <c r="F89" s="67">
        <f t="shared" si="33"/>
        <v>0</v>
      </c>
      <c r="G89" s="67">
        <f t="shared" si="33"/>
        <v>40</v>
      </c>
      <c r="H89" s="67"/>
      <c r="I89" s="67"/>
      <c r="J89" s="67"/>
      <c r="K89" s="67"/>
      <c r="L89" s="67"/>
      <c r="M89" s="95"/>
    </row>
    <row r="90" spans="1:13" s="94" customFormat="1" ht="18.75" customHeight="1" thickBot="1">
      <c r="A90" s="186">
        <v>2101101</v>
      </c>
      <c r="B90" s="63" t="s">
        <v>410</v>
      </c>
      <c r="C90" s="67">
        <f t="shared" si="28"/>
        <v>200</v>
      </c>
      <c r="D90" s="67"/>
      <c r="E90" s="67">
        <v>200</v>
      </c>
      <c r="F90" s="67"/>
      <c r="G90" s="67"/>
      <c r="H90" s="67"/>
      <c r="I90" s="67"/>
      <c r="J90" s="67"/>
      <c r="K90" s="67"/>
      <c r="L90" s="67"/>
      <c r="M90" s="95"/>
    </row>
    <row r="91" spans="1:13" s="94" customFormat="1" ht="18.75" customHeight="1" thickBot="1">
      <c r="A91" s="186">
        <v>2101102</v>
      </c>
      <c r="B91" s="63" t="s">
        <v>411</v>
      </c>
      <c r="C91" s="67">
        <f t="shared" si="28"/>
        <v>1325.03</v>
      </c>
      <c r="D91" s="67"/>
      <c r="E91" s="67">
        <v>1285.03</v>
      </c>
      <c r="F91" s="67"/>
      <c r="G91" s="67">
        <v>40</v>
      </c>
      <c r="H91" s="67"/>
      <c r="I91" s="67"/>
      <c r="J91" s="67"/>
      <c r="K91" s="67"/>
      <c r="L91" s="67"/>
      <c r="M91" s="95"/>
    </row>
    <row r="92" spans="1:13" s="94" customFormat="1" ht="18.75" customHeight="1" thickBot="1">
      <c r="A92" s="186">
        <v>2101103</v>
      </c>
      <c r="B92" s="63" t="s">
        <v>412</v>
      </c>
      <c r="C92" s="67">
        <f t="shared" si="28"/>
        <v>237.96</v>
      </c>
      <c r="D92" s="67"/>
      <c r="E92" s="67">
        <v>237.96</v>
      </c>
      <c r="F92" s="67"/>
      <c r="G92" s="67"/>
      <c r="H92" s="67"/>
      <c r="I92" s="67"/>
      <c r="J92" s="67"/>
      <c r="K92" s="67"/>
      <c r="L92" s="67"/>
      <c r="M92" s="95"/>
    </row>
    <row r="93" spans="1:13" s="94" customFormat="1" ht="18.75" customHeight="1" thickBot="1">
      <c r="A93" s="186">
        <v>21099</v>
      </c>
      <c r="B93" s="63" t="s">
        <v>413</v>
      </c>
      <c r="C93" s="67">
        <f t="shared" si="28"/>
        <v>81.099999999999994</v>
      </c>
      <c r="D93" s="67">
        <f t="shared" ref="D93:G93" si="34">D94</f>
        <v>51.16</v>
      </c>
      <c r="E93" s="67">
        <f t="shared" si="34"/>
        <v>29.94</v>
      </c>
      <c r="F93" s="67">
        <f t="shared" si="34"/>
        <v>0</v>
      </c>
      <c r="G93" s="67">
        <f t="shared" si="34"/>
        <v>0</v>
      </c>
      <c r="H93" s="67"/>
      <c r="I93" s="67"/>
      <c r="J93" s="67"/>
      <c r="K93" s="67"/>
      <c r="L93" s="67"/>
      <c r="M93" s="95"/>
    </row>
    <row r="94" spans="1:13" s="94" customFormat="1" ht="18.75" customHeight="1" thickBot="1">
      <c r="A94" s="186">
        <v>2109901</v>
      </c>
      <c r="B94" s="63" t="s">
        <v>414</v>
      </c>
      <c r="C94" s="67">
        <f t="shared" si="28"/>
        <v>81.099999999999994</v>
      </c>
      <c r="D94" s="67">
        <v>51.16</v>
      </c>
      <c r="E94" s="67">
        <v>29.94</v>
      </c>
      <c r="F94" s="67"/>
      <c r="G94" s="67"/>
      <c r="H94" s="67"/>
      <c r="I94" s="67"/>
      <c r="J94" s="67"/>
      <c r="K94" s="67"/>
      <c r="L94" s="67"/>
      <c r="M94" s="95"/>
    </row>
    <row r="95" spans="1:13" s="92" customFormat="1" ht="18.75" customHeight="1" thickBot="1">
      <c r="A95" s="185">
        <v>211</v>
      </c>
      <c r="B95" s="89" t="s">
        <v>415</v>
      </c>
      <c r="C95" s="143">
        <f t="shared" si="21"/>
        <v>165.1</v>
      </c>
      <c r="D95" s="143">
        <v>165.1</v>
      </c>
      <c r="E95" s="143">
        <v>0</v>
      </c>
      <c r="F95" s="143"/>
      <c r="G95" s="143"/>
      <c r="H95" s="143"/>
      <c r="I95" s="143"/>
      <c r="J95" s="143"/>
      <c r="K95" s="143"/>
      <c r="L95" s="143"/>
      <c r="M95" s="95"/>
    </row>
    <row r="96" spans="1:13" s="94" customFormat="1" ht="18.75" customHeight="1" thickBot="1">
      <c r="A96" s="186">
        <v>21103</v>
      </c>
      <c r="B96" s="63" t="s">
        <v>416</v>
      </c>
      <c r="C96" s="67">
        <f t="shared" si="21"/>
        <v>165.1</v>
      </c>
      <c r="D96" s="67">
        <v>165.1</v>
      </c>
      <c r="E96" s="67">
        <v>0</v>
      </c>
      <c r="F96" s="67"/>
      <c r="G96" s="67"/>
      <c r="H96" s="67"/>
      <c r="I96" s="67"/>
      <c r="J96" s="67"/>
      <c r="K96" s="67"/>
      <c r="L96" s="67"/>
      <c r="M96" s="95"/>
    </row>
    <row r="97" spans="1:13" s="94" customFormat="1" ht="18.75" customHeight="1" thickBot="1">
      <c r="A97" s="186">
        <v>2110301</v>
      </c>
      <c r="B97" s="63" t="s">
        <v>417</v>
      </c>
      <c r="C97" s="67">
        <f t="shared" si="21"/>
        <v>165.1</v>
      </c>
      <c r="D97" s="67">
        <v>165.1</v>
      </c>
      <c r="E97" s="67">
        <v>0</v>
      </c>
      <c r="F97" s="67"/>
      <c r="G97" s="67"/>
      <c r="H97" s="67"/>
      <c r="I97" s="67"/>
      <c r="J97" s="67"/>
      <c r="K97" s="67"/>
      <c r="L97" s="67"/>
      <c r="M97" s="95"/>
    </row>
    <row r="98" spans="1:13" s="92" customFormat="1" ht="18.75" customHeight="1" thickBot="1">
      <c r="A98" s="185">
        <v>212</v>
      </c>
      <c r="B98" s="89" t="s">
        <v>418</v>
      </c>
      <c r="C98" s="143">
        <f>C99+C101+C103</f>
        <v>35544.740000000005</v>
      </c>
      <c r="D98" s="143">
        <f t="shared" ref="D98:F98" si="35">D99+D101+D103</f>
        <v>10198.83</v>
      </c>
      <c r="E98" s="143">
        <f t="shared" si="35"/>
        <v>21582.120000000003</v>
      </c>
      <c r="F98" s="143">
        <f t="shared" si="35"/>
        <v>3763.79</v>
      </c>
      <c r="G98" s="143"/>
      <c r="H98" s="143"/>
      <c r="I98" s="143"/>
      <c r="J98" s="143"/>
      <c r="K98" s="143"/>
      <c r="L98" s="67"/>
      <c r="M98" s="95"/>
    </row>
    <row r="99" spans="1:13" s="94" customFormat="1" ht="18.75" customHeight="1" thickBot="1">
      <c r="A99" s="186">
        <v>21205</v>
      </c>
      <c r="B99" s="63" t="s">
        <v>419</v>
      </c>
      <c r="C99" s="67">
        <f>C100</f>
        <v>2847.99</v>
      </c>
      <c r="D99" s="67">
        <f t="shared" ref="D99:F99" si="36">D100</f>
        <v>0</v>
      </c>
      <c r="E99" s="67">
        <f t="shared" si="36"/>
        <v>2847.99</v>
      </c>
      <c r="F99" s="67">
        <f t="shared" si="36"/>
        <v>0</v>
      </c>
      <c r="G99" s="67"/>
      <c r="H99" s="67"/>
      <c r="I99" s="67"/>
      <c r="J99" s="67"/>
      <c r="K99" s="67"/>
      <c r="L99" s="67"/>
      <c r="M99" s="95"/>
    </row>
    <row r="100" spans="1:13" s="94" customFormat="1" ht="18.75" customHeight="1" thickBot="1">
      <c r="A100" s="186">
        <v>2120501</v>
      </c>
      <c r="B100" s="63" t="s">
        <v>420</v>
      </c>
      <c r="C100" s="67">
        <f t="shared" si="21"/>
        <v>2847.99</v>
      </c>
      <c r="D100" s="67"/>
      <c r="E100" s="67">
        <v>2847.99</v>
      </c>
      <c r="F100" s="67"/>
      <c r="G100" s="67"/>
      <c r="H100" s="67"/>
      <c r="I100" s="67"/>
      <c r="J100" s="67"/>
      <c r="K100" s="67"/>
      <c r="L100" s="67"/>
      <c r="M100" s="95"/>
    </row>
    <row r="101" spans="1:13" s="94" customFormat="1" ht="18.75" customHeight="1" thickBot="1">
      <c r="A101" s="186">
        <v>21208</v>
      </c>
      <c r="B101" s="63" t="s">
        <v>213</v>
      </c>
      <c r="C101" s="67">
        <f>C102</f>
        <v>13962.619999999999</v>
      </c>
      <c r="D101" s="67">
        <f t="shared" ref="D101:F101" si="37">D102</f>
        <v>10198.83</v>
      </c>
      <c r="E101" s="67">
        <f t="shared" si="37"/>
        <v>0</v>
      </c>
      <c r="F101" s="67">
        <f t="shared" si="37"/>
        <v>3763.79</v>
      </c>
      <c r="G101" s="67"/>
      <c r="H101" s="67"/>
      <c r="I101" s="67"/>
      <c r="J101" s="67"/>
      <c r="K101" s="67"/>
      <c r="L101" s="67"/>
      <c r="M101" s="95"/>
    </row>
    <row r="102" spans="1:13" s="94" customFormat="1" ht="18.75" customHeight="1" thickBot="1">
      <c r="A102" s="186">
        <v>2120804</v>
      </c>
      <c r="B102" s="63" t="s">
        <v>212</v>
      </c>
      <c r="C102" s="67">
        <f>D102+E102+F102</f>
        <v>13962.619999999999</v>
      </c>
      <c r="D102" s="67">
        <v>10198.83</v>
      </c>
      <c r="E102" s="67"/>
      <c r="F102" s="67">
        <v>3763.79</v>
      </c>
      <c r="G102" s="67"/>
      <c r="H102" s="67"/>
      <c r="I102" s="67"/>
      <c r="J102" s="67"/>
      <c r="K102" s="67"/>
      <c r="L102" s="67"/>
      <c r="M102" s="95"/>
    </row>
    <row r="103" spans="1:13" s="94" customFormat="1" ht="18.75" customHeight="1" thickBot="1">
      <c r="A103" s="186">
        <v>21299</v>
      </c>
      <c r="B103" s="63" t="s">
        <v>421</v>
      </c>
      <c r="C103" s="67">
        <f>C104</f>
        <v>18734.13</v>
      </c>
      <c r="D103" s="67">
        <f t="shared" ref="D103:F103" si="38">D104</f>
        <v>0</v>
      </c>
      <c r="E103" s="67">
        <f t="shared" si="38"/>
        <v>18734.13</v>
      </c>
      <c r="F103" s="67">
        <f t="shared" si="38"/>
        <v>0</v>
      </c>
      <c r="G103" s="67"/>
      <c r="H103" s="67"/>
      <c r="I103" s="67"/>
      <c r="J103" s="67"/>
      <c r="K103" s="67"/>
      <c r="L103" s="67"/>
      <c r="M103" s="95"/>
    </row>
    <row r="104" spans="1:13" s="96" customFormat="1" ht="18.75" customHeight="1" thickBot="1">
      <c r="A104" s="186">
        <v>2129901</v>
      </c>
      <c r="B104" s="63" t="s">
        <v>422</v>
      </c>
      <c r="C104" s="67">
        <f t="shared" si="21"/>
        <v>18734.13</v>
      </c>
      <c r="D104" s="67">
        <v>0</v>
      </c>
      <c r="E104" s="67">
        <v>18734.13</v>
      </c>
      <c r="F104" s="67"/>
      <c r="G104" s="67"/>
      <c r="H104" s="67"/>
      <c r="I104" s="67"/>
      <c r="J104" s="67"/>
      <c r="K104" s="67"/>
      <c r="L104" s="67"/>
      <c r="M104" s="95"/>
    </row>
    <row r="105" spans="1:13" s="92" customFormat="1" ht="18.75" customHeight="1" thickBot="1">
      <c r="A105" s="185">
        <v>213</v>
      </c>
      <c r="B105" s="89" t="s">
        <v>423</v>
      </c>
      <c r="C105" s="143">
        <f>C106+C113+C115</f>
        <v>7878.72</v>
      </c>
      <c r="D105" s="143">
        <f t="shared" ref="D105:E105" si="39">D106+D113+D115</f>
        <v>3713.46</v>
      </c>
      <c r="E105" s="143">
        <f t="shared" si="39"/>
        <v>4165.26</v>
      </c>
      <c r="F105" s="143"/>
      <c r="G105" s="143"/>
      <c r="H105" s="143"/>
      <c r="I105" s="143"/>
      <c r="J105" s="143"/>
      <c r="K105" s="143"/>
      <c r="L105" s="143"/>
      <c r="M105" s="95"/>
    </row>
    <row r="106" spans="1:13" s="94" customFormat="1" ht="18.75" customHeight="1" thickBot="1">
      <c r="A106" s="186">
        <v>21301</v>
      </c>
      <c r="B106" s="63" t="s">
        <v>424</v>
      </c>
      <c r="C106" s="67">
        <f>C107+C108+C109+C110+C111+C112</f>
        <v>921.71999999999991</v>
      </c>
      <c r="D106" s="67">
        <f t="shared" ref="D106:E106" si="40">D107+D108+D109+D110+D111+D112</f>
        <v>10</v>
      </c>
      <c r="E106" s="67">
        <f t="shared" si="40"/>
        <v>911.71999999999991</v>
      </c>
      <c r="F106" s="67"/>
      <c r="G106" s="67"/>
      <c r="H106" s="67"/>
      <c r="I106" s="67"/>
      <c r="J106" s="67"/>
      <c r="K106" s="67"/>
      <c r="L106" s="67"/>
      <c r="M106" s="95"/>
    </row>
    <row r="107" spans="1:13" s="94" customFormat="1" ht="18.75" customHeight="1" thickBot="1">
      <c r="A107" s="186">
        <v>2130108</v>
      </c>
      <c r="B107" s="63" t="s">
        <v>425</v>
      </c>
      <c r="C107" s="67">
        <f t="shared" si="21"/>
        <v>26.8</v>
      </c>
      <c r="D107" s="67"/>
      <c r="E107" s="67">
        <v>26.8</v>
      </c>
      <c r="F107" s="67"/>
      <c r="G107" s="67"/>
      <c r="H107" s="67"/>
      <c r="I107" s="67"/>
      <c r="J107" s="67"/>
      <c r="K107" s="67"/>
      <c r="L107" s="67"/>
      <c r="M107" s="95"/>
    </row>
    <row r="108" spans="1:13" s="94" customFormat="1" ht="18.75" customHeight="1" thickBot="1">
      <c r="A108" s="186">
        <v>2130121</v>
      </c>
      <c r="B108" s="63" t="s">
        <v>426</v>
      </c>
      <c r="C108" s="67">
        <f t="shared" si="21"/>
        <v>6</v>
      </c>
      <c r="D108" s="67">
        <v>6</v>
      </c>
      <c r="E108" s="67">
        <v>0</v>
      </c>
      <c r="F108" s="67"/>
      <c r="G108" s="67"/>
      <c r="H108" s="67"/>
      <c r="I108" s="67"/>
      <c r="J108" s="67"/>
      <c r="K108" s="67"/>
      <c r="L108" s="67"/>
      <c r="M108" s="95"/>
    </row>
    <row r="109" spans="1:13" s="94" customFormat="1" ht="18.75" customHeight="1" thickBot="1">
      <c r="A109" s="186">
        <v>2130122</v>
      </c>
      <c r="B109" s="63" t="s">
        <v>427</v>
      </c>
      <c r="C109" s="67">
        <f t="shared" si="21"/>
        <v>4</v>
      </c>
      <c r="D109" s="67">
        <v>4</v>
      </c>
      <c r="E109" s="67">
        <v>0</v>
      </c>
      <c r="F109" s="67"/>
      <c r="G109" s="67"/>
      <c r="H109" s="67"/>
      <c r="I109" s="67"/>
      <c r="J109" s="67"/>
      <c r="K109" s="67"/>
      <c r="L109" s="67"/>
      <c r="M109" s="95"/>
    </row>
    <row r="110" spans="1:13" s="94" customFormat="1" ht="18.75" customHeight="1" thickBot="1">
      <c r="A110" s="186">
        <v>2130124</v>
      </c>
      <c r="B110" s="63" t="s">
        <v>428</v>
      </c>
      <c r="C110" s="67">
        <f t="shared" si="21"/>
        <v>550</v>
      </c>
      <c r="D110" s="67"/>
      <c r="E110" s="67">
        <v>550</v>
      </c>
      <c r="F110" s="67"/>
      <c r="G110" s="67"/>
      <c r="H110" s="67"/>
      <c r="I110" s="67"/>
      <c r="J110" s="67"/>
      <c r="K110" s="67"/>
      <c r="L110" s="67"/>
      <c r="M110" s="95"/>
    </row>
    <row r="111" spans="1:13" s="94" customFormat="1" ht="18.75" customHeight="1" thickBot="1">
      <c r="A111" s="186">
        <v>2130126</v>
      </c>
      <c r="B111" s="63" t="s">
        <v>429</v>
      </c>
      <c r="C111" s="67">
        <f t="shared" si="21"/>
        <v>324</v>
      </c>
      <c r="D111" s="67"/>
      <c r="E111" s="67">
        <v>324</v>
      </c>
      <c r="F111" s="67"/>
      <c r="G111" s="67"/>
      <c r="H111" s="67"/>
      <c r="I111" s="67"/>
      <c r="J111" s="67"/>
      <c r="K111" s="67"/>
      <c r="L111" s="67"/>
      <c r="M111" s="95"/>
    </row>
    <row r="112" spans="1:13" s="94" customFormat="1" ht="18.75" customHeight="1" thickBot="1">
      <c r="A112" s="186">
        <v>2130199</v>
      </c>
      <c r="B112" s="63" t="s">
        <v>430</v>
      </c>
      <c r="C112" s="67">
        <f t="shared" si="21"/>
        <v>10.92</v>
      </c>
      <c r="D112" s="67"/>
      <c r="E112" s="67">
        <v>10.92</v>
      </c>
      <c r="F112" s="67"/>
      <c r="G112" s="67"/>
      <c r="H112" s="67"/>
      <c r="I112" s="67"/>
      <c r="J112" s="67"/>
      <c r="K112" s="67"/>
      <c r="L112" s="67"/>
      <c r="M112" s="95"/>
    </row>
    <row r="113" spans="1:13" s="94" customFormat="1" ht="18.75" customHeight="1" thickBot="1">
      <c r="A113" s="186">
        <v>21302</v>
      </c>
      <c r="B113" s="63" t="s">
        <v>431</v>
      </c>
      <c r="C113" s="67">
        <f>C114</f>
        <v>6460.6</v>
      </c>
      <c r="D113" s="67">
        <f t="shared" ref="D113:E113" si="41">D114</f>
        <v>3697.46</v>
      </c>
      <c r="E113" s="67">
        <f t="shared" si="41"/>
        <v>2763.1400000000003</v>
      </c>
      <c r="F113" s="67"/>
      <c r="G113" s="67"/>
      <c r="H113" s="67"/>
      <c r="I113" s="67"/>
      <c r="J113" s="67"/>
      <c r="K113" s="67"/>
      <c r="L113" s="67"/>
      <c r="M113" s="95"/>
    </row>
    <row r="114" spans="1:13" s="94" customFormat="1" ht="18.75" customHeight="1" thickBot="1">
      <c r="A114" s="186">
        <v>2130205</v>
      </c>
      <c r="B114" s="63" t="s">
        <v>432</v>
      </c>
      <c r="C114" s="67">
        <f t="shared" si="21"/>
        <v>6460.6</v>
      </c>
      <c r="D114" s="67">
        <v>3697.46</v>
      </c>
      <c r="E114" s="67">
        <v>2763.1400000000003</v>
      </c>
      <c r="F114" s="67"/>
      <c r="G114" s="67"/>
      <c r="H114" s="67"/>
      <c r="I114" s="67"/>
      <c r="J114" s="67"/>
      <c r="K114" s="67"/>
      <c r="L114" s="67"/>
      <c r="M114" s="95"/>
    </row>
    <row r="115" spans="1:13" s="94" customFormat="1" ht="18.75" customHeight="1" thickBot="1">
      <c r="A115" s="186">
        <v>21303</v>
      </c>
      <c r="B115" s="63" t="s">
        <v>433</v>
      </c>
      <c r="C115" s="67">
        <f>C116+C117</f>
        <v>496.4</v>
      </c>
      <c r="D115" s="67">
        <f t="shared" ref="D115:E115" si="42">D116+D117</f>
        <v>6</v>
      </c>
      <c r="E115" s="67">
        <f t="shared" si="42"/>
        <v>490.4</v>
      </c>
      <c r="F115" s="67"/>
      <c r="G115" s="67"/>
      <c r="H115" s="67"/>
      <c r="I115" s="67"/>
      <c r="J115" s="67"/>
      <c r="K115" s="67"/>
      <c r="L115" s="67"/>
      <c r="M115" s="95"/>
    </row>
    <row r="116" spans="1:13" s="94" customFormat="1" ht="18.75" customHeight="1" thickBot="1">
      <c r="A116" s="186">
        <v>2130305</v>
      </c>
      <c r="B116" s="63" t="s">
        <v>434</v>
      </c>
      <c r="C116" s="67">
        <f t="shared" si="21"/>
        <v>6</v>
      </c>
      <c r="D116" s="67">
        <v>6</v>
      </c>
      <c r="E116" s="67"/>
      <c r="F116" s="67"/>
      <c r="G116" s="67"/>
      <c r="H116" s="67"/>
      <c r="I116" s="67"/>
      <c r="J116" s="67"/>
      <c r="K116" s="67"/>
      <c r="L116" s="67"/>
      <c r="M116" s="95"/>
    </row>
    <row r="117" spans="1:13" s="94" customFormat="1" ht="18.75" customHeight="1" thickBot="1">
      <c r="A117" s="186">
        <v>2130399</v>
      </c>
      <c r="B117" s="63" t="s">
        <v>435</v>
      </c>
      <c r="C117" s="67">
        <f t="shared" si="21"/>
        <v>490.4</v>
      </c>
      <c r="D117" s="67"/>
      <c r="E117" s="67">
        <v>490.4</v>
      </c>
      <c r="F117" s="67"/>
      <c r="G117" s="67"/>
      <c r="H117" s="67"/>
      <c r="I117" s="67"/>
      <c r="J117" s="67"/>
      <c r="K117" s="67"/>
      <c r="L117" s="67"/>
      <c r="M117" s="95"/>
    </row>
    <row r="118" spans="1:13" s="92" customFormat="1" ht="18.75" customHeight="1" thickBot="1">
      <c r="A118" s="185">
        <v>224</v>
      </c>
      <c r="B118" s="89" t="s">
        <v>436</v>
      </c>
      <c r="C118" s="143">
        <f t="shared" si="21"/>
        <v>296.08999999999997</v>
      </c>
      <c r="D118" s="143"/>
      <c r="E118" s="143">
        <v>296.08999999999997</v>
      </c>
      <c r="F118" s="143"/>
      <c r="G118" s="143"/>
      <c r="H118" s="143"/>
      <c r="I118" s="143"/>
      <c r="J118" s="143"/>
      <c r="K118" s="143"/>
      <c r="L118" s="143"/>
      <c r="M118" s="95"/>
    </row>
    <row r="119" spans="1:13" s="96" customFormat="1" ht="18.75" customHeight="1" thickBot="1">
      <c r="A119" s="186">
        <v>22401</v>
      </c>
      <c r="B119" s="63" t="s">
        <v>437</v>
      </c>
      <c r="C119" s="67">
        <f t="shared" si="21"/>
        <v>296.08999999999997</v>
      </c>
      <c r="D119" s="67"/>
      <c r="E119" s="67">
        <v>296.08999999999997</v>
      </c>
      <c r="F119" s="67"/>
      <c r="G119" s="67"/>
      <c r="H119" s="67"/>
      <c r="I119" s="67"/>
      <c r="J119" s="67"/>
      <c r="K119" s="67"/>
      <c r="L119" s="67"/>
      <c r="M119" s="95"/>
    </row>
    <row r="120" spans="1:13" s="96" customFormat="1" ht="18" customHeight="1" thickBot="1">
      <c r="A120" s="87">
        <v>2240106</v>
      </c>
      <c r="B120" s="88" t="s">
        <v>438</v>
      </c>
      <c r="C120" s="88">
        <f t="shared" ref="C120" si="43">D120+E120</f>
        <v>296.08999999999997</v>
      </c>
      <c r="D120" s="88"/>
      <c r="E120" s="90">
        <v>296.08999999999997</v>
      </c>
      <c r="F120" s="88"/>
      <c r="G120" s="88"/>
      <c r="H120" s="88"/>
      <c r="I120" s="88"/>
      <c r="J120" s="88"/>
      <c r="K120" s="88"/>
      <c r="L120" s="88"/>
      <c r="M120" s="88"/>
    </row>
    <row r="121" spans="1:13" s="94" customFormat="1" ht="14.25" thickBot="1">
      <c r="A121" s="203" t="s">
        <v>475</v>
      </c>
      <c r="B121" s="204"/>
      <c r="C121" s="89">
        <f t="shared" ref="C121:H121" si="44">C5+C26+C29+C39+C42+C77+C95+C98+C105+C118</f>
        <v>96236.879283999995</v>
      </c>
      <c r="D121" s="89">
        <f t="shared" si="44"/>
        <v>15897.170000000002</v>
      </c>
      <c r="E121" s="89">
        <f t="shared" si="44"/>
        <v>66038.089284000001</v>
      </c>
      <c r="F121" s="89">
        <f t="shared" si="44"/>
        <v>3763.79</v>
      </c>
      <c r="G121" s="89">
        <f t="shared" si="44"/>
        <v>10537.83</v>
      </c>
      <c r="H121" s="89">
        <f t="shared" si="44"/>
        <v>0</v>
      </c>
      <c r="I121" s="63"/>
      <c r="J121" s="63"/>
      <c r="K121" s="63"/>
      <c r="L121" s="63"/>
      <c r="M121" s="63"/>
    </row>
  </sheetData>
  <autoFilter ref="A4:M120"/>
  <mergeCells count="14">
    <mergeCell ref="A121:B121"/>
    <mergeCell ref="A1:M1"/>
    <mergeCell ref="A2:M2"/>
    <mergeCell ref="J3:J4"/>
    <mergeCell ref="K3:K4"/>
    <mergeCell ref="L3:L4"/>
    <mergeCell ref="M3:M4"/>
    <mergeCell ref="A3:B3"/>
    <mergeCell ref="C3:C4"/>
    <mergeCell ref="D3:D4"/>
    <mergeCell ref="E3:E4"/>
    <mergeCell ref="F3:F4"/>
    <mergeCell ref="G3:H3"/>
    <mergeCell ref="I3:I4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5"/>
  <sheetViews>
    <sheetView workbookViewId="0">
      <selection activeCell="M10" sqref="M10"/>
    </sheetView>
  </sheetViews>
  <sheetFormatPr defaultRowHeight="13.5"/>
  <cols>
    <col min="2" max="2" width="23.375" customWidth="1"/>
    <col min="4" max="4" width="19.25" customWidth="1"/>
    <col min="6" max="6" width="20" customWidth="1"/>
    <col min="7" max="7" width="13.875" style="174" bestFit="1" customWidth="1"/>
    <col min="8" max="9" width="11.25" style="174" bestFit="1" customWidth="1"/>
  </cols>
  <sheetData>
    <row r="1" spans="1:14" ht="20.25">
      <c r="A1" s="217" t="s">
        <v>507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68"/>
      <c r="N1" s="68"/>
    </row>
    <row r="2" spans="1:14" ht="15" thickBot="1">
      <c r="A2" s="69"/>
      <c r="B2" s="69"/>
      <c r="C2" s="69"/>
      <c r="D2" s="77"/>
      <c r="E2" s="69"/>
      <c r="F2" s="77"/>
      <c r="G2" s="167"/>
      <c r="H2" s="167"/>
      <c r="I2" s="167"/>
      <c r="J2" s="70"/>
      <c r="K2" s="70"/>
      <c r="L2" s="71" t="s">
        <v>39</v>
      </c>
      <c r="M2" s="68"/>
      <c r="N2" s="68"/>
    </row>
    <row r="3" spans="1:14" ht="26.25" customHeight="1" thickBot="1">
      <c r="A3" s="218" t="s">
        <v>22</v>
      </c>
      <c r="B3" s="219"/>
      <c r="C3" s="218" t="s">
        <v>40</v>
      </c>
      <c r="D3" s="219"/>
      <c r="E3" s="218" t="s">
        <v>41</v>
      </c>
      <c r="F3" s="219"/>
      <c r="G3" s="220" t="s">
        <v>23</v>
      </c>
      <c r="H3" s="220" t="s">
        <v>42</v>
      </c>
      <c r="I3" s="220" t="s">
        <v>43</v>
      </c>
      <c r="J3" s="222" t="s">
        <v>44</v>
      </c>
      <c r="K3" s="222" t="s">
        <v>45</v>
      </c>
      <c r="L3" s="222" t="s">
        <v>46</v>
      </c>
      <c r="M3" s="68"/>
      <c r="N3" s="68"/>
    </row>
    <row r="4" spans="1:14" ht="25.5" customHeight="1" thickBot="1">
      <c r="A4" s="74" t="s">
        <v>33</v>
      </c>
      <c r="B4" s="75" t="s">
        <v>34</v>
      </c>
      <c r="C4" s="73" t="s">
        <v>33</v>
      </c>
      <c r="D4" s="73" t="s">
        <v>34</v>
      </c>
      <c r="E4" s="73" t="s">
        <v>33</v>
      </c>
      <c r="F4" s="73" t="s">
        <v>34</v>
      </c>
      <c r="G4" s="221"/>
      <c r="H4" s="221"/>
      <c r="I4" s="221"/>
      <c r="J4" s="223"/>
      <c r="K4" s="223"/>
      <c r="L4" s="223"/>
      <c r="M4" s="68"/>
      <c r="N4" s="68"/>
    </row>
    <row r="5" spans="1:14" ht="15" thickBot="1">
      <c r="A5" s="97">
        <v>201</v>
      </c>
      <c r="B5" s="98" t="s">
        <v>36</v>
      </c>
      <c r="C5" s="99"/>
      <c r="D5" s="99"/>
      <c r="E5" s="99"/>
      <c r="F5" s="99"/>
      <c r="G5" s="168">
        <f>G6+G8+G40+G45+G53+G55+G58+G66+G69</f>
        <v>6023.2199999999993</v>
      </c>
      <c r="H5" s="168">
        <f t="shared" ref="H5:I5" si="0">H6+H8+H40+H45+H53+H55+H58+H66+H69</f>
        <v>3636.45</v>
      </c>
      <c r="I5" s="168">
        <f t="shared" si="0"/>
        <v>2386.7699999999995</v>
      </c>
      <c r="J5" s="100"/>
      <c r="K5" s="101"/>
      <c r="L5" s="101"/>
      <c r="M5" s="82"/>
      <c r="N5" s="82"/>
    </row>
    <row r="6" spans="1:14" ht="15" thickBot="1">
      <c r="A6" s="100">
        <v>20101</v>
      </c>
      <c r="B6" s="102" t="s">
        <v>114</v>
      </c>
      <c r="C6" s="102"/>
      <c r="D6" s="103"/>
      <c r="E6" s="102"/>
      <c r="F6" s="103"/>
      <c r="G6" s="166">
        <v>30</v>
      </c>
      <c r="H6" s="166">
        <v>30</v>
      </c>
      <c r="I6" s="175"/>
      <c r="J6" s="100"/>
      <c r="K6" s="101"/>
      <c r="L6" s="101"/>
      <c r="M6" s="82"/>
      <c r="N6" s="82"/>
    </row>
    <row r="7" spans="1:14" ht="15" thickBot="1">
      <c r="A7" s="100">
        <v>2010101</v>
      </c>
      <c r="B7" s="102" t="s">
        <v>115</v>
      </c>
      <c r="C7" s="102">
        <v>50102</v>
      </c>
      <c r="D7" s="103" t="s">
        <v>480</v>
      </c>
      <c r="E7" s="102">
        <v>30111</v>
      </c>
      <c r="F7" s="103" t="s">
        <v>481</v>
      </c>
      <c r="G7" s="166">
        <v>30</v>
      </c>
      <c r="H7" s="166">
        <v>30</v>
      </c>
      <c r="I7" s="175"/>
      <c r="J7" s="100"/>
      <c r="K7" s="101"/>
      <c r="L7" s="101"/>
      <c r="M7" s="82"/>
      <c r="N7" s="82"/>
    </row>
    <row r="8" spans="1:14" ht="21" customHeight="1" thickBot="1">
      <c r="A8" s="100">
        <v>20103</v>
      </c>
      <c r="B8" s="102" t="s">
        <v>214</v>
      </c>
      <c r="C8" s="102"/>
      <c r="D8" s="103"/>
      <c r="E8" s="102"/>
      <c r="F8" s="103"/>
      <c r="G8" s="166">
        <v>2929.3499999999995</v>
      </c>
      <c r="H8" s="166">
        <v>2929.3499999999995</v>
      </c>
      <c r="I8" s="175"/>
      <c r="J8" s="100"/>
      <c r="K8" s="101"/>
      <c r="L8" s="101"/>
      <c r="M8" s="82"/>
      <c r="N8" s="82"/>
    </row>
    <row r="9" spans="1:14" ht="15" thickBot="1">
      <c r="A9" s="100">
        <v>2010301</v>
      </c>
      <c r="B9" s="102" t="s">
        <v>115</v>
      </c>
      <c r="C9" s="102">
        <v>50101</v>
      </c>
      <c r="D9" s="103" t="s">
        <v>215</v>
      </c>
      <c r="E9" s="102">
        <v>30101</v>
      </c>
      <c r="F9" s="103" t="s">
        <v>74</v>
      </c>
      <c r="G9" s="166">
        <v>240</v>
      </c>
      <c r="H9" s="166">
        <v>240</v>
      </c>
      <c r="I9" s="175"/>
      <c r="J9" s="100"/>
      <c r="K9" s="101"/>
      <c r="L9" s="101"/>
      <c r="M9" s="82"/>
      <c r="N9" s="82"/>
    </row>
    <row r="10" spans="1:14" ht="15" thickBot="1">
      <c r="A10" s="100">
        <v>2010301</v>
      </c>
      <c r="B10" s="102" t="s">
        <v>115</v>
      </c>
      <c r="C10" s="105">
        <v>50101</v>
      </c>
      <c r="D10" s="103" t="s">
        <v>215</v>
      </c>
      <c r="E10" s="105">
        <v>30102</v>
      </c>
      <c r="F10" s="103" t="s">
        <v>75</v>
      </c>
      <c r="G10" s="166">
        <v>706.02</v>
      </c>
      <c r="H10" s="166">
        <v>706.02</v>
      </c>
      <c r="I10" s="175"/>
      <c r="J10" s="100"/>
      <c r="K10" s="101"/>
      <c r="L10" s="101"/>
      <c r="M10" s="82"/>
      <c r="N10" s="82"/>
    </row>
    <row r="11" spans="1:14" ht="15" thickBot="1">
      <c r="A11" s="100">
        <v>2010301</v>
      </c>
      <c r="B11" s="102" t="s">
        <v>115</v>
      </c>
      <c r="C11" s="105">
        <v>50101</v>
      </c>
      <c r="D11" s="103" t="s">
        <v>215</v>
      </c>
      <c r="E11" s="105">
        <v>30103</v>
      </c>
      <c r="F11" s="103" t="s">
        <v>219</v>
      </c>
      <c r="G11" s="166">
        <v>165</v>
      </c>
      <c r="H11" s="106">
        <v>165</v>
      </c>
      <c r="I11" s="175"/>
      <c r="J11" s="100"/>
      <c r="K11" s="101"/>
      <c r="L11" s="101"/>
      <c r="M11" s="82"/>
      <c r="N11" s="82"/>
    </row>
    <row r="12" spans="1:14" ht="15" thickBot="1">
      <c r="A12" s="100">
        <v>2010301</v>
      </c>
      <c r="B12" s="102" t="s">
        <v>115</v>
      </c>
      <c r="C12" s="105">
        <v>50102</v>
      </c>
      <c r="D12" s="103" t="s">
        <v>273</v>
      </c>
      <c r="E12" s="105">
        <v>30112</v>
      </c>
      <c r="F12" s="103" t="s">
        <v>221</v>
      </c>
      <c r="G12" s="166">
        <v>18</v>
      </c>
      <c r="H12" s="166">
        <v>18</v>
      </c>
      <c r="I12" s="175"/>
      <c r="J12" s="100"/>
      <c r="K12" s="101"/>
      <c r="L12" s="101"/>
      <c r="M12" s="82"/>
      <c r="N12" s="82"/>
    </row>
    <row r="13" spans="1:14" ht="15" thickBot="1">
      <c r="A13" s="100">
        <v>2010301</v>
      </c>
      <c r="B13" s="102" t="s">
        <v>115</v>
      </c>
      <c r="C13" s="105">
        <v>50103</v>
      </c>
      <c r="D13" s="103" t="s">
        <v>266</v>
      </c>
      <c r="E13" s="105">
        <v>30113</v>
      </c>
      <c r="F13" s="103" t="s">
        <v>266</v>
      </c>
      <c r="G13" s="166">
        <v>120</v>
      </c>
      <c r="H13" s="166">
        <v>120</v>
      </c>
      <c r="I13" s="175"/>
      <c r="J13" s="100"/>
      <c r="K13" s="101"/>
      <c r="L13" s="101"/>
      <c r="M13" s="82"/>
      <c r="N13" s="82"/>
    </row>
    <row r="14" spans="1:14" ht="15" thickBot="1">
      <c r="A14" s="100">
        <v>2010301</v>
      </c>
      <c r="B14" s="102" t="s">
        <v>115</v>
      </c>
      <c r="C14" s="105">
        <v>50199</v>
      </c>
      <c r="D14" s="103" t="s">
        <v>223</v>
      </c>
      <c r="E14" s="105">
        <v>30199</v>
      </c>
      <c r="F14" s="103" t="s">
        <v>223</v>
      </c>
      <c r="G14" s="166">
        <v>50</v>
      </c>
      <c r="H14" s="166">
        <v>50</v>
      </c>
      <c r="I14" s="175"/>
      <c r="J14" s="100"/>
      <c r="K14" s="101"/>
      <c r="L14" s="101"/>
      <c r="M14" s="82"/>
      <c r="N14" s="82"/>
    </row>
    <row r="15" spans="1:14" ht="15" thickBot="1">
      <c r="A15" s="100">
        <v>2010301</v>
      </c>
      <c r="B15" s="102" t="s">
        <v>115</v>
      </c>
      <c r="C15" s="102">
        <v>50201</v>
      </c>
      <c r="D15" s="103" t="s">
        <v>226</v>
      </c>
      <c r="E15" s="105">
        <v>30201</v>
      </c>
      <c r="F15" s="103" t="s">
        <v>77</v>
      </c>
      <c r="G15" s="166">
        <v>25</v>
      </c>
      <c r="H15" s="166">
        <v>25</v>
      </c>
      <c r="I15" s="175"/>
      <c r="J15" s="100"/>
      <c r="K15" s="101"/>
      <c r="L15" s="101"/>
      <c r="M15" s="82"/>
      <c r="N15" s="82"/>
    </row>
    <row r="16" spans="1:14" ht="15" thickBot="1">
      <c r="A16" s="100">
        <v>2010301</v>
      </c>
      <c r="B16" s="102" t="s">
        <v>115</v>
      </c>
      <c r="C16" s="105">
        <v>50201</v>
      </c>
      <c r="D16" s="103" t="s">
        <v>226</v>
      </c>
      <c r="E16" s="105">
        <v>30205</v>
      </c>
      <c r="F16" s="103" t="s">
        <v>229</v>
      </c>
      <c r="G16" s="166">
        <v>15</v>
      </c>
      <c r="H16" s="166">
        <v>15</v>
      </c>
      <c r="I16" s="175"/>
      <c r="J16" s="100"/>
      <c r="K16" s="101"/>
      <c r="L16" s="101"/>
      <c r="M16" s="82"/>
      <c r="N16" s="82"/>
    </row>
    <row r="17" spans="1:14" ht="15" thickBot="1">
      <c r="A17" s="100">
        <v>2010301</v>
      </c>
      <c r="B17" s="102" t="s">
        <v>115</v>
      </c>
      <c r="C17" s="105">
        <v>50201</v>
      </c>
      <c r="D17" s="103" t="s">
        <v>226</v>
      </c>
      <c r="E17" s="105">
        <v>30206</v>
      </c>
      <c r="F17" s="103" t="s">
        <v>231</v>
      </c>
      <c r="G17" s="166">
        <v>35</v>
      </c>
      <c r="H17" s="166">
        <v>35</v>
      </c>
      <c r="I17" s="175"/>
      <c r="J17" s="100"/>
      <c r="K17" s="101"/>
      <c r="L17" s="101"/>
      <c r="M17" s="82"/>
      <c r="N17" s="82"/>
    </row>
    <row r="18" spans="1:14" ht="15" thickBot="1">
      <c r="A18" s="100">
        <v>2010301</v>
      </c>
      <c r="B18" s="102" t="s">
        <v>115</v>
      </c>
      <c r="C18" s="105">
        <v>50201</v>
      </c>
      <c r="D18" s="103" t="s">
        <v>226</v>
      </c>
      <c r="E18" s="105">
        <v>30207</v>
      </c>
      <c r="F18" s="103" t="s">
        <v>233</v>
      </c>
      <c r="G18" s="166">
        <v>10</v>
      </c>
      <c r="H18" s="166">
        <v>10</v>
      </c>
      <c r="I18" s="175"/>
      <c r="J18" s="100"/>
      <c r="K18" s="101"/>
      <c r="L18" s="101"/>
      <c r="M18" s="82"/>
      <c r="N18" s="82"/>
    </row>
    <row r="19" spans="1:14" ht="15" thickBot="1">
      <c r="A19" s="100">
        <v>2010301</v>
      </c>
      <c r="B19" s="102" t="s">
        <v>115</v>
      </c>
      <c r="C19" s="105">
        <v>50201</v>
      </c>
      <c r="D19" s="103" t="s">
        <v>226</v>
      </c>
      <c r="E19" s="105">
        <v>30208</v>
      </c>
      <c r="F19" s="103" t="s">
        <v>235</v>
      </c>
      <c r="G19" s="166">
        <v>35</v>
      </c>
      <c r="H19" s="166">
        <v>35</v>
      </c>
      <c r="I19" s="175"/>
      <c r="J19" s="100"/>
      <c r="K19" s="101"/>
      <c r="L19" s="101"/>
      <c r="M19" s="82"/>
      <c r="N19" s="82"/>
    </row>
    <row r="20" spans="1:14" ht="15" thickBot="1">
      <c r="A20" s="100">
        <v>2010301</v>
      </c>
      <c r="B20" s="102" t="s">
        <v>115</v>
      </c>
      <c r="C20" s="105">
        <v>50201</v>
      </c>
      <c r="D20" s="103" t="s">
        <v>226</v>
      </c>
      <c r="E20" s="105">
        <v>30209</v>
      </c>
      <c r="F20" s="103" t="s">
        <v>237</v>
      </c>
      <c r="G20" s="166">
        <v>10</v>
      </c>
      <c r="H20" s="166">
        <v>10</v>
      </c>
      <c r="I20" s="175"/>
      <c r="J20" s="100"/>
      <c r="K20" s="101"/>
      <c r="L20" s="101"/>
      <c r="M20" s="82"/>
      <c r="N20" s="82"/>
    </row>
    <row r="21" spans="1:14" ht="15" thickBot="1">
      <c r="A21" s="100">
        <v>2010301</v>
      </c>
      <c r="B21" s="102" t="s">
        <v>115</v>
      </c>
      <c r="C21" s="105">
        <v>50201</v>
      </c>
      <c r="D21" s="103" t="s">
        <v>226</v>
      </c>
      <c r="E21" s="105">
        <v>30211</v>
      </c>
      <c r="F21" s="103" t="s">
        <v>239</v>
      </c>
      <c r="G21" s="166">
        <v>2</v>
      </c>
      <c r="H21" s="166">
        <v>2</v>
      </c>
      <c r="I21" s="175"/>
      <c r="J21" s="100"/>
      <c r="K21" s="101"/>
      <c r="L21" s="101"/>
      <c r="M21" s="82"/>
      <c r="N21" s="82"/>
    </row>
    <row r="22" spans="1:14" ht="15" thickBot="1">
      <c r="A22" s="100">
        <v>2010301</v>
      </c>
      <c r="B22" s="102" t="s">
        <v>115</v>
      </c>
      <c r="C22" s="105">
        <v>50209</v>
      </c>
      <c r="D22" s="103" t="s">
        <v>240</v>
      </c>
      <c r="E22" s="105">
        <v>30213</v>
      </c>
      <c r="F22" s="103" t="s">
        <v>240</v>
      </c>
      <c r="G22" s="166">
        <v>52.1</v>
      </c>
      <c r="H22" s="166">
        <v>52.1</v>
      </c>
      <c r="I22" s="175"/>
      <c r="J22" s="100"/>
      <c r="K22" s="101"/>
      <c r="L22" s="101"/>
      <c r="M22" s="82"/>
      <c r="N22" s="82"/>
    </row>
    <row r="23" spans="1:14" ht="15" thickBot="1">
      <c r="A23" s="100">
        <v>2010301</v>
      </c>
      <c r="B23" s="102" t="s">
        <v>115</v>
      </c>
      <c r="C23" s="102">
        <v>50202</v>
      </c>
      <c r="D23" s="103" t="s">
        <v>242</v>
      </c>
      <c r="E23" s="105">
        <v>30215</v>
      </c>
      <c r="F23" s="103" t="s">
        <v>242</v>
      </c>
      <c r="G23" s="166">
        <v>1</v>
      </c>
      <c r="H23" s="166">
        <v>1</v>
      </c>
      <c r="I23" s="175"/>
      <c r="J23" s="100"/>
      <c r="K23" s="101"/>
      <c r="L23" s="101"/>
      <c r="M23" s="82"/>
      <c r="N23" s="82"/>
    </row>
    <row r="24" spans="1:14" ht="15" thickBot="1">
      <c r="A24" s="100">
        <v>2010301</v>
      </c>
      <c r="B24" s="102" t="s">
        <v>115</v>
      </c>
      <c r="C24" s="102">
        <v>50203</v>
      </c>
      <c r="D24" s="103" t="s">
        <v>244</v>
      </c>
      <c r="E24" s="105">
        <v>30216</v>
      </c>
      <c r="F24" s="103" t="s">
        <v>244</v>
      </c>
      <c r="G24" s="166">
        <v>2</v>
      </c>
      <c r="H24" s="166">
        <v>2</v>
      </c>
      <c r="I24" s="175"/>
      <c r="J24" s="100"/>
      <c r="K24" s="101"/>
      <c r="L24" s="101"/>
      <c r="M24" s="82"/>
      <c r="N24" s="82"/>
    </row>
    <row r="25" spans="1:14" ht="15" thickBot="1">
      <c r="A25" s="100">
        <v>2010301</v>
      </c>
      <c r="B25" s="102" t="s">
        <v>115</v>
      </c>
      <c r="C25" s="105">
        <v>50206</v>
      </c>
      <c r="D25" s="103" t="s">
        <v>247</v>
      </c>
      <c r="E25" s="105">
        <v>30217</v>
      </c>
      <c r="F25" s="103" t="s">
        <v>247</v>
      </c>
      <c r="G25" s="166">
        <v>2</v>
      </c>
      <c r="H25" s="166">
        <v>2</v>
      </c>
      <c r="I25" s="175"/>
      <c r="J25" s="100"/>
      <c r="K25" s="101"/>
      <c r="L25" s="101"/>
      <c r="M25" s="82"/>
      <c r="N25" s="82"/>
    </row>
    <row r="26" spans="1:14" ht="15" thickBot="1">
      <c r="A26" s="100">
        <v>2010301</v>
      </c>
      <c r="B26" s="102" t="s">
        <v>115</v>
      </c>
      <c r="C26" s="105">
        <v>50201</v>
      </c>
      <c r="D26" s="103" t="s">
        <v>226</v>
      </c>
      <c r="E26" s="105">
        <v>30228</v>
      </c>
      <c r="F26" s="103" t="s">
        <v>250</v>
      </c>
      <c r="G26" s="166">
        <v>43.2</v>
      </c>
      <c r="H26" s="166">
        <v>43.2</v>
      </c>
      <c r="I26" s="175"/>
      <c r="J26" s="100"/>
      <c r="K26" s="101"/>
      <c r="L26" s="101"/>
      <c r="M26" s="82"/>
      <c r="N26" s="82"/>
    </row>
    <row r="27" spans="1:14" ht="15" thickBot="1">
      <c r="A27" s="100">
        <v>2010301</v>
      </c>
      <c r="B27" s="102" t="s">
        <v>115</v>
      </c>
      <c r="C27" s="105">
        <v>50201</v>
      </c>
      <c r="D27" s="103" t="s">
        <v>226</v>
      </c>
      <c r="E27" s="105">
        <v>30229</v>
      </c>
      <c r="F27" s="103" t="s">
        <v>252</v>
      </c>
      <c r="G27" s="166">
        <v>46.79</v>
      </c>
      <c r="H27" s="166">
        <v>46.79</v>
      </c>
      <c r="I27" s="175"/>
      <c r="J27" s="100"/>
      <c r="K27" s="101"/>
      <c r="L27" s="101"/>
      <c r="M27" s="82"/>
      <c r="N27" s="82"/>
    </row>
    <row r="28" spans="1:14" ht="15" thickBot="1">
      <c r="A28" s="100">
        <v>2010301</v>
      </c>
      <c r="B28" s="102" t="s">
        <v>115</v>
      </c>
      <c r="C28" s="105">
        <v>50208</v>
      </c>
      <c r="D28" s="103" t="s">
        <v>253</v>
      </c>
      <c r="E28" s="105">
        <v>30231</v>
      </c>
      <c r="F28" s="103" t="s">
        <v>253</v>
      </c>
      <c r="G28" s="166">
        <v>39.6</v>
      </c>
      <c r="H28" s="166">
        <v>39.6</v>
      </c>
      <c r="I28" s="175"/>
      <c r="J28" s="100"/>
      <c r="K28" s="101"/>
      <c r="L28" s="101"/>
      <c r="M28" s="82"/>
      <c r="N28" s="82"/>
    </row>
    <row r="29" spans="1:14" ht="15" thickBot="1">
      <c r="A29" s="100">
        <v>2010301</v>
      </c>
      <c r="B29" s="102" t="s">
        <v>115</v>
      </c>
      <c r="C29" s="102">
        <v>50201</v>
      </c>
      <c r="D29" s="103" t="s">
        <v>226</v>
      </c>
      <c r="E29" s="105">
        <v>30239</v>
      </c>
      <c r="F29" s="103" t="s">
        <v>256</v>
      </c>
      <c r="G29" s="166">
        <v>110</v>
      </c>
      <c r="H29" s="166">
        <v>110</v>
      </c>
      <c r="I29" s="175"/>
      <c r="J29" s="100"/>
      <c r="K29" s="101"/>
      <c r="L29" s="101"/>
      <c r="M29" s="82"/>
      <c r="N29" s="82"/>
    </row>
    <row r="30" spans="1:14" ht="15" thickBot="1">
      <c r="A30" s="100">
        <v>2010301</v>
      </c>
      <c r="B30" s="102" t="s">
        <v>115</v>
      </c>
      <c r="C30" s="102">
        <v>50299</v>
      </c>
      <c r="D30" s="103" t="s">
        <v>257</v>
      </c>
      <c r="E30" s="105">
        <v>30299</v>
      </c>
      <c r="F30" s="103" t="s">
        <v>257</v>
      </c>
      <c r="G30" s="166">
        <v>5</v>
      </c>
      <c r="H30" s="166">
        <v>5</v>
      </c>
      <c r="I30" s="175"/>
      <c r="J30" s="100"/>
      <c r="K30" s="101"/>
      <c r="L30" s="101"/>
      <c r="M30" s="82"/>
      <c r="N30" s="82"/>
    </row>
    <row r="31" spans="1:14" ht="15" thickBot="1">
      <c r="A31" s="100">
        <v>2010301</v>
      </c>
      <c r="B31" s="102" t="s">
        <v>115</v>
      </c>
      <c r="C31" s="102">
        <v>50999</v>
      </c>
      <c r="D31" s="103" t="s">
        <v>260</v>
      </c>
      <c r="E31" s="105">
        <v>30399</v>
      </c>
      <c r="F31" s="103" t="s">
        <v>262</v>
      </c>
      <c r="G31" s="166">
        <v>0.1</v>
      </c>
      <c r="H31" s="166">
        <v>0.1</v>
      </c>
      <c r="I31" s="175"/>
      <c r="J31" s="100"/>
      <c r="K31" s="101"/>
      <c r="L31" s="101"/>
      <c r="M31" s="82"/>
      <c r="N31" s="82"/>
    </row>
    <row r="32" spans="1:14" ht="15" thickBot="1">
      <c r="A32" s="100">
        <v>2010350</v>
      </c>
      <c r="B32" s="102" t="s">
        <v>116</v>
      </c>
      <c r="C32" s="102">
        <v>50501</v>
      </c>
      <c r="D32" s="103" t="s">
        <v>73</v>
      </c>
      <c r="E32" s="105">
        <v>30101</v>
      </c>
      <c r="F32" s="103" t="s">
        <v>74</v>
      </c>
      <c r="G32" s="166">
        <v>210</v>
      </c>
      <c r="H32" s="166">
        <v>210</v>
      </c>
      <c r="I32" s="175"/>
      <c r="J32" s="100"/>
      <c r="K32" s="101"/>
      <c r="L32" s="101"/>
      <c r="M32" s="82"/>
      <c r="N32" s="82"/>
    </row>
    <row r="33" spans="1:14" ht="15" thickBot="1">
      <c r="A33" s="100">
        <v>2010350</v>
      </c>
      <c r="B33" s="102" t="s">
        <v>116</v>
      </c>
      <c r="C33" s="102">
        <v>50501</v>
      </c>
      <c r="D33" s="103" t="s">
        <v>73</v>
      </c>
      <c r="E33" s="105">
        <v>30102</v>
      </c>
      <c r="F33" s="103" t="s">
        <v>75</v>
      </c>
      <c r="G33" s="166">
        <v>167</v>
      </c>
      <c r="H33" s="166">
        <v>167</v>
      </c>
      <c r="I33" s="175"/>
      <c r="J33" s="100"/>
      <c r="K33" s="101"/>
      <c r="L33" s="101"/>
      <c r="M33" s="82"/>
      <c r="N33" s="82"/>
    </row>
    <row r="34" spans="1:14" ht="15" thickBot="1">
      <c r="A34" s="100">
        <v>2010350</v>
      </c>
      <c r="B34" s="102" t="s">
        <v>116</v>
      </c>
      <c r="C34" s="105">
        <v>50501</v>
      </c>
      <c r="D34" s="103" t="s">
        <v>73</v>
      </c>
      <c r="E34" s="105">
        <v>30103</v>
      </c>
      <c r="F34" s="103" t="s">
        <v>219</v>
      </c>
      <c r="G34" s="166">
        <v>165</v>
      </c>
      <c r="H34" s="166">
        <v>165</v>
      </c>
      <c r="I34" s="175"/>
      <c r="J34" s="100"/>
      <c r="K34" s="101"/>
      <c r="L34" s="101"/>
      <c r="M34" s="82"/>
      <c r="N34" s="82"/>
    </row>
    <row r="35" spans="1:14" ht="15" thickBot="1">
      <c r="A35" s="100">
        <v>2010350</v>
      </c>
      <c r="B35" s="102" t="s">
        <v>116</v>
      </c>
      <c r="C35" s="105">
        <v>50501</v>
      </c>
      <c r="D35" s="103" t="s">
        <v>73</v>
      </c>
      <c r="E35" s="105">
        <v>30107</v>
      </c>
      <c r="F35" s="103" t="s">
        <v>265</v>
      </c>
      <c r="G35" s="166">
        <v>508.44</v>
      </c>
      <c r="H35" s="166">
        <v>508.44</v>
      </c>
      <c r="I35" s="175"/>
      <c r="J35" s="100"/>
      <c r="K35" s="101"/>
      <c r="L35" s="101"/>
      <c r="M35" s="82"/>
      <c r="N35" s="82"/>
    </row>
    <row r="36" spans="1:14" ht="15" thickBot="1">
      <c r="A36" s="100">
        <v>2010350</v>
      </c>
      <c r="B36" s="102" t="s">
        <v>116</v>
      </c>
      <c r="C36" s="105">
        <v>50501</v>
      </c>
      <c r="D36" s="103" t="s">
        <v>73</v>
      </c>
      <c r="E36" s="105">
        <v>30112</v>
      </c>
      <c r="F36" s="103" t="s">
        <v>221</v>
      </c>
      <c r="G36" s="166">
        <v>16</v>
      </c>
      <c r="H36" s="166">
        <v>16</v>
      </c>
      <c r="I36" s="175"/>
      <c r="J36" s="100"/>
      <c r="K36" s="101"/>
      <c r="L36" s="101"/>
      <c r="M36" s="82"/>
      <c r="N36" s="82"/>
    </row>
    <row r="37" spans="1:14" ht="15" thickBot="1">
      <c r="A37" s="100">
        <v>2010350</v>
      </c>
      <c r="B37" s="102" t="s">
        <v>116</v>
      </c>
      <c r="C37" s="105">
        <v>50501</v>
      </c>
      <c r="D37" s="103" t="s">
        <v>73</v>
      </c>
      <c r="E37" s="105">
        <v>30113</v>
      </c>
      <c r="F37" s="103" t="s">
        <v>266</v>
      </c>
      <c r="G37" s="166">
        <v>120</v>
      </c>
      <c r="H37" s="166">
        <v>120</v>
      </c>
      <c r="I37" s="175"/>
      <c r="J37" s="100"/>
      <c r="K37" s="101"/>
      <c r="L37" s="101"/>
      <c r="M37" s="82"/>
      <c r="N37" s="82"/>
    </row>
    <row r="38" spans="1:14" ht="15" thickBot="1">
      <c r="A38" s="100">
        <v>2010350</v>
      </c>
      <c r="B38" s="102" t="s">
        <v>116</v>
      </c>
      <c r="C38" s="105">
        <v>50501</v>
      </c>
      <c r="D38" s="103" t="s">
        <v>73</v>
      </c>
      <c r="E38" s="105">
        <v>30199</v>
      </c>
      <c r="F38" s="103" t="s">
        <v>223</v>
      </c>
      <c r="G38" s="166">
        <v>10</v>
      </c>
      <c r="H38" s="166">
        <v>10</v>
      </c>
      <c r="I38" s="175"/>
      <c r="J38" s="100"/>
      <c r="K38" s="101"/>
      <c r="L38" s="101"/>
      <c r="M38" s="82"/>
      <c r="N38" s="82"/>
    </row>
    <row r="39" spans="1:14" ht="15" thickBot="1">
      <c r="A39" s="100">
        <v>2010350</v>
      </c>
      <c r="B39" s="102" t="s">
        <v>116</v>
      </c>
      <c r="C39" s="105">
        <v>50999</v>
      </c>
      <c r="D39" s="103" t="s">
        <v>260</v>
      </c>
      <c r="E39" s="105">
        <v>30399</v>
      </c>
      <c r="F39" s="103" t="s">
        <v>262</v>
      </c>
      <c r="G39" s="166">
        <v>0.1</v>
      </c>
      <c r="H39" s="166">
        <v>0.1</v>
      </c>
      <c r="I39" s="175"/>
      <c r="J39" s="100"/>
      <c r="K39" s="101"/>
      <c r="L39" s="101"/>
      <c r="M39" s="82"/>
      <c r="N39" s="82"/>
    </row>
    <row r="40" spans="1:14" ht="15" thickBot="1">
      <c r="A40" s="100">
        <v>20105</v>
      </c>
      <c r="B40" s="102" t="s">
        <v>117</v>
      </c>
      <c r="C40" s="105"/>
      <c r="D40" s="103"/>
      <c r="E40" s="105"/>
      <c r="F40" s="103"/>
      <c r="G40" s="166">
        <v>29.700000000000003</v>
      </c>
      <c r="H40" s="166">
        <v>0</v>
      </c>
      <c r="I40" s="166">
        <v>29.700000000000003</v>
      </c>
      <c r="J40" s="100"/>
      <c r="K40" s="101"/>
      <c r="L40" s="101"/>
      <c r="M40" s="82"/>
      <c r="N40" s="82"/>
    </row>
    <row r="41" spans="1:14" ht="15" thickBot="1">
      <c r="A41" s="100">
        <v>2010599</v>
      </c>
      <c r="B41" s="102" t="s">
        <v>119</v>
      </c>
      <c r="C41" s="105">
        <v>50201</v>
      </c>
      <c r="D41" s="103" t="s">
        <v>226</v>
      </c>
      <c r="E41" s="105">
        <v>30201</v>
      </c>
      <c r="F41" s="103" t="s">
        <v>77</v>
      </c>
      <c r="G41" s="166">
        <v>6.48</v>
      </c>
      <c r="H41" s="166"/>
      <c r="I41" s="175">
        <v>6.48</v>
      </c>
      <c r="J41" s="100"/>
      <c r="K41" s="101"/>
      <c r="L41" s="101"/>
      <c r="M41" s="82"/>
      <c r="N41" s="82"/>
    </row>
    <row r="42" spans="1:14" ht="15" thickBot="1">
      <c r="A42" s="107">
        <v>2010599</v>
      </c>
      <c r="B42" s="102" t="s">
        <v>119</v>
      </c>
      <c r="C42" s="105">
        <v>50205</v>
      </c>
      <c r="D42" s="103" t="s">
        <v>277</v>
      </c>
      <c r="E42" s="105">
        <v>30226</v>
      </c>
      <c r="F42" s="103" t="s">
        <v>278</v>
      </c>
      <c r="G42" s="166">
        <v>9.7200000000000006</v>
      </c>
      <c r="H42" s="166"/>
      <c r="I42" s="175">
        <v>9.7200000000000006</v>
      </c>
      <c r="J42" s="100"/>
      <c r="K42" s="101"/>
      <c r="L42" s="101"/>
      <c r="M42" s="82"/>
      <c r="N42" s="82"/>
    </row>
    <row r="43" spans="1:14" ht="15" thickBot="1">
      <c r="A43" s="100">
        <v>2010599</v>
      </c>
      <c r="B43" s="102" t="s">
        <v>119</v>
      </c>
      <c r="C43" s="105">
        <v>50201</v>
      </c>
      <c r="D43" s="103" t="s">
        <v>226</v>
      </c>
      <c r="E43" s="105">
        <v>30239</v>
      </c>
      <c r="F43" s="103" t="s">
        <v>256</v>
      </c>
      <c r="G43" s="166">
        <v>7.5</v>
      </c>
      <c r="H43" s="166"/>
      <c r="I43" s="175">
        <v>7.5</v>
      </c>
      <c r="J43" s="100"/>
      <c r="K43" s="101"/>
      <c r="L43" s="101"/>
      <c r="M43" s="82"/>
      <c r="N43" s="82"/>
    </row>
    <row r="44" spans="1:14" ht="15" thickBot="1">
      <c r="A44" s="107">
        <v>2010599</v>
      </c>
      <c r="B44" s="102" t="s">
        <v>119</v>
      </c>
      <c r="C44" s="105">
        <v>50299</v>
      </c>
      <c r="D44" s="103" t="s">
        <v>257</v>
      </c>
      <c r="E44" s="105">
        <v>30299</v>
      </c>
      <c r="F44" s="103" t="s">
        <v>257</v>
      </c>
      <c r="G44" s="166">
        <v>6</v>
      </c>
      <c r="H44" s="166"/>
      <c r="I44" s="175">
        <v>6</v>
      </c>
      <c r="J44" s="100"/>
      <c r="K44" s="101"/>
      <c r="L44" s="101"/>
      <c r="M44" s="82"/>
      <c r="N44" s="82"/>
    </row>
    <row r="45" spans="1:14" ht="15" thickBot="1">
      <c r="A45" s="100">
        <v>20106</v>
      </c>
      <c r="B45" s="102" t="s">
        <v>37</v>
      </c>
      <c r="C45" s="102"/>
      <c r="D45" s="103"/>
      <c r="E45" s="102"/>
      <c r="F45" s="103"/>
      <c r="G45" s="166">
        <v>184.32</v>
      </c>
      <c r="H45" s="166">
        <v>184.32</v>
      </c>
      <c r="I45" s="175"/>
      <c r="J45" s="100"/>
      <c r="K45" s="101"/>
      <c r="L45" s="101"/>
      <c r="M45" s="82"/>
      <c r="N45" s="82"/>
    </row>
    <row r="46" spans="1:14" ht="15" thickBot="1">
      <c r="A46" s="100">
        <v>2010650</v>
      </c>
      <c r="B46" s="102" t="s">
        <v>116</v>
      </c>
      <c r="C46" s="105">
        <v>50501</v>
      </c>
      <c r="D46" s="103" t="s">
        <v>73</v>
      </c>
      <c r="E46" s="105">
        <v>30101</v>
      </c>
      <c r="F46" s="103" t="s">
        <v>74</v>
      </c>
      <c r="G46" s="166">
        <v>35</v>
      </c>
      <c r="H46" s="166">
        <v>35</v>
      </c>
      <c r="I46" s="175"/>
      <c r="J46" s="100"/>
      <c r="K46" s="101"/>
      <c r="L46" s="101"/>
      <c r="M46" s="82"/>
      <c r="N46" s="82"/>
    </row>
    <row r="47" spans="1:14" ht="15" thickBot="1">
      <c r="A47" s="100">
        <v>2010650</v>
      </c>
      <c r="B47" s="102" t="s">
        <v>116</v>
      </c>
      <c r="C47" s="105">
        <v>50501</v>
      </c>
      <c r="D47" s="103" t="s">
        <v>73</v>
      </c>
      <c r="E47" s="105">
        <v>30102</v>
      </c>
      <c r="F47" s="103" t="s">
        <v>75</v>
      </c>
      <c r="G47" s="166">
        <v>102.22</v>
      </c>
      <c r="H47" s="166">
        <v>102.22</v>
      </c>
      <c r="I47" s="175"/>
      <c r="J47" s="100"/>
      <c r="K47" s="101"/>
      <c r="L47" s="101"/>
      <c r="M47" s="82"/>
      <c r="N47" s="82"/>
    </row>
    <row r="48" spans="1:14" ht="15" thickBot="1">
      <c r="A48" s="100">
        <v>2010650</v>
      </c>
      <c r="B48" s="102" t="s">
        <v>116</v>
      </c>
      <c r="C48" s="105">
        <v>50501</v>
      </c>
      <c r="D48" s="103" t="s">
        <v>73</v>
      </c>
      <c r="E48" s="105">
        <v>30103</v>
      </c>
      <c r="F48" s="103" t="s">
        <v>219</v>
      </c>
      <c r="G48" s="166">
        <v>21</v>
      </c>
      <c r="H48" s="166">
        <v>21</v>
      </c>
      <c r="I48" s="175"/>
      <c r="J48" s="100"/>
      <c r="K48" s="101"/>
      <c r="L48" s="101"/>
      <c r="M48" s="82"/>
      <c r="N48" s="82"/>
    </row>
    <row r="49" spans="1:14" ht="15" thickBot="1">
      <c r="A49" s="100">
        <v>2010650</v>
      </c>
      <c r="B49" s="102" t="s">
        <v>116</v>
      </c>
      <c r="C49" s="105">
        <v>50501</v>
      </c>
      <c r="D49" s="103" t="s">
        <v>73</v>
      </c>
      <c r="E49" s="105">
        <v>30112</v>
      </c>
      <c r="F49" s="103" t="s">
        <v>221</v>
      </c>
      <c r="G49" s="166">
        <v>3</v>
      </c>
      <c r="H49" s="166">
        <v>3</v>
      </c>
      <c r="I49" s="175"/>
      <c r="J49" s="100"/>
      <c r="K49" s="101"/>
      <c r="L49" s="101"/>
      <c r="M49" s="82"/>
      <c r="N49" s="82"/>
    </row>
    <row r="50" spans="1:14" ht="15" thickBot="1">
      <c r="A50" s="100">
        <v>2010650</v>
      </c>
      <c r="B50" s="102" t="s">
        <v>116</v>
      </c>
      <c r="C50" s="105">
        <v>50501</v>
      </c>
      <c r="D50" s="103" t="s">
        <v>73</v>
      </c>
      <c r="E50" s="105">
        <v>30113</v>
      </c>
      <c r="F50" s="103" t="s">
        <v>266</v>
      </c>
      <c r="G50" s="166">
        <v>20</v>
      </c>
      <c r="H50" s="166">
        <v>20</v>
      </c>
      <c r="I50" s="175"/>
      <c r="J50" s="100"/>
      <c r="K50" s="101"/>
      <c r="L50" s="101"/>
      <c r="M50" s="82"/>
      <c r="N50" s="82"/>
    </row>
    <row r="51" spans="1:14" ht="15" thickBot="1">
      <c r="A51" s="100">
        <v>2010650</v>
      </c>
      <c r="B51" s="102" t="s">
        <v>116</v>
      </c>
      <c r="C51" s="105">
        <v>50501</v>
      </c>
      <c r="D51" s="103" t="s">
        <v>73</v>
      </c>
      <c r="E51" s="105">
        <v>30199</v>
      </c>
      <c r="F51" s="103" t="s">
        <v>223</v>
      </c>
      <c r="G51" s="166">
        <v>3</v>
      </c>
      <c r="H51" s="166">
        <v>3</v>
      </c>
      <c r="I51" s="175"/>
      <c r="J51" s="100"/>
      <c r="K51" s="101"/>
      <c r="L51" s="101"/>
      <c r="M51" s="82"/>
      <c r="N51" s="82"/>
    </row>
    <row r="52" spans="1:14" ht="15" thickBot="1">
      <c r="A52" s="100">
        <v>2010650</v>
      </c>
      <c r="B52" s="102" t="s">
        <v>116</v>
      </c>
      <c r="C52" s="105">
        <v>50999</v>
      </c>
      <c r="D52" s="103" t="s">
        <v>260</v>
      </c>
      <c r="E52" s="105">
        <v>30399</v>
      </c>
      <c r="F52" s="103" t="s">
        <v>262</v>
      </c>
      <c r="G52" s="166">
        <v>0.1</v>
      </c>
      <c r="H52" s="166">
        <v>0.1</v>
      </c>
      <c r="I52" s="175"/>
      <c r="J52" s="100"/>
      <c r="K52" s="101"/>
      <c r="L52" s="101"/>
      <c r="M52" s="82"/>
      <c r="N52" s="82"/>
    </row>
    <row r="53" spans="1:14" ht="15" thickBot="1">
      <c r="A53" s="100">
        <v>20123</v>
      </c>
      <c r="B53" s="102" t="s">
        <v>120</v>
      </c>
      <c r="C53" s="102"/>
      <c r="D53" s="103"/>
      <c r="E53" s="102"/>
      <c r="F53" s="103"/>
      <c r="G53" s="166">
        <v>33</v>
      </c>
      <c r="H53" s="166">
        <v>0</v>
      </c>
      <c r="I53" s="166">
        <v>33</v>
      </c>
      <c r="J53" s="100"/>
      <c r="K53" s="101"/>
      <c r="L53" s="101"/>
      <c r="M53" s="82"/>
      <c r="N53" s="82"/>
    </row>
    <row r="54" spans="1:14" ht="15" thickBot="1">
      <c r="A54" s="100">
        <v>2012399</v>
      </c>
      <c r="B54" s="102" t="s">
        <v>121</v>
      </c>
      <c r="C54" s="105">
        <v>50901</v>
      </c>
      <c r="D54" s="103" t="s">
        <v>268</v>
      </c>
      <c r="E54" s="105">
        <v>30305</v>
      </c>
      <c r="F54" s="103" t="s">
        <v>270</v>
      </c>
      <c r="G54" s="166">
        <v>33</v>
      </c>
      <c r="H54" s="166"/>
      <c r="I54" s="166">
        <v>33</v>
      </c>
      <c r="J54" s="100"/>
      <c r="K54" s="101"/>
      <c r="L54" s="101"/>
      <c r="M54" s="82"/>
      <c r="N54" s="82"/>
    </row>
    <row r="55" spans="1:14" s="68" customFormat="1" ht="15" thickBot="1">
      <c r="A55" s="100">
        <v>20129</v>
      </c>
      <c r="B55" s="102" t="s">
        <v>482</v>
      </c>
      <c r="C55" s="105"/>
      <c r="D55" s="103"/>
      <c r="E55" s="105"/>
      <c r="F55" s="103"/>
      <c r="G55" s="166">
        <f>G56+G57</f>
        <v>39.61</v>
      </c>
      <c r="H55" s="166"/>
      <c r="I55" s="175">
        <f>I56+I57</f>
        <v>39.61</v>
      </c>
      <c r="J55" s="100"/>
      <c r="K55" s="101"/>
      <c r="L55" s="101"/>
      <c r="M55" s="82"/>
      <c r="N55" s="82"/>
    </row>
    <row r="56" spans="1:14" ht="15" thickBot="1">
      <c r="A56" s="100">
        <v>2012999</v>
      </c>
      <c r="B56" s="102" t="s">
        <v>439</v>
      </c>
      <c r="C56" s="105">
        <v>50299</v>
      </c>
      <c r="D56" s="103" t="s">
        <v>257</v>
      </c>
      <c r="E56" s="105">
        <v>30299</v>
      </c>
      <c r="F56" s="105" t="s">
        <v>257</v>
      </c>
      <c r="G56" s="166">
        <f>I56</f>
        <v>10</v>
      </c>
      <c r="H56" s="166"/>
      <c r="I56" s="175">
        <v>10</v>
      </c>
      <c r="J56" s="100"/>
      <c r="K56" s="101"/>
      <c r="L56" s="101"/>
      <c r="M56" s="82"/>
      <c r="N56" s="82"/>
    </row>
    <row r="57" spans="1:14" ht="15" thickBot="1">
      <c r="A57" s="100">
        <v>2012999</v>
      </c>
      <c r="B57" s="102" t="s">
        <v>439</v>
      </c>
      <c r="C57" s="105">
        <v>50205</v>
      </c>
      <c r="D57" s="103" t="s">
        <v>277</v>
      </c>
      <c r="E57" s="105">
        <v>30226</v>
      </c>
      <c r="F57" s="103" t="s">
        <v>278</v>
      </c>
      <c r="G57" s="166">
        <f>I57</f>
        <v>29.61</v>
      </c>
      <c r="H57" s="166"/>
      <c r="I57" s="175">
        <f>26+3.61</f>
        <v>29.61</v>
      </c>
      <c r="J57" s="100"/>
      <c r="K57" s="101"/>
      <c r="L57" s="101"/>
      <c r="M57" s="82"/>
      <c r="N57" s="82"/>
    </row>
    <row r="58" spans="1:14" ht="15" thickBot="1">
      <c r="A58" s="100">
        <v>20131</v>
      </c>
      <c r="B58" s="102" t="s">
        <v>122</v>
      </c>
      <c r="C58" s="102"/>
      <c r="D58" s="103"/>
      <c r="E58" s="102"/>
      <c r="F58" s="103"/>
      <c r="G58" s="166">
        <v>492.78000000000003</v>
      </c>
      <c r="H58" s="166">
        <v>492.78000000000003</v>
      </c>
      <c r="I58" s="166">
        <v>0</v>
      </c>
      <c r="J58" s="100"/>
      <c r="K58" s="101"/>
      <c r="L58" s="101"/>
      <c r="M58" s="82"/>
      <c r="N58" s="82"/>
    </row>
    <row r="59" spans="1:14" ht="15" thickBot="1">
      <c r="A59" s="100">
        <v>2013101</v>
      </c>
      <c r="B59" s="102" t="s">
        <v>115</v>
      </c>
      <c r="C59" s="105">
        <v>50101</v>
      </c>
      <c r="D59" s="103" t="s">
        <v>215</v>
      </c>
      <c r="E59" s="105">
        <v>30101</v>
      </c>
      <c r="F59" s="103" t="s">
        <v>74</v>
      </c>
      <c r="G59" s="166">
        <v>100</v>
      </c>
      <c r="H59" s="166">
        <v>100</v>
      </c>
      <c r="I59" s="175"/>
      <c r="J59" s="100"/>
      <c r="K59" s="101"/>
      <c r="L59" s="101"/>
      <c r="M59" s="82"/>
      <c r="N59" s="82"/>
    </row>
    <row r="60" spans="1:14" ht="15" thickBot="1">
      <c r="A60" s="100">
        <v>2013101</v>
      </c>
      <c r="B60" s="102" t="s">
        <v>115</v>
      </c>
      <c r="C60" s="105">
        <v>50101</v>
      </c>
      <c r="D60" s="103" t="s">
        <v>215</v>
      </c>
      <c r="E60" s="105">
        <v>30102</v>
      </c>
      <c r="F60" s="103" t="s">
        <v>75</v>
      </c>
      <c r="G60" s="166">
        <v>281.68</v>
      </c>
      <c r="H60" s="166">
        <v>281.68</v>
      </c>
      <c r="I60" s="175"/>
      <c r="J60" s="100"/>
      <c r="K60" s="101"/>
      <c r="L60" s="101"/>
      <c r="M60" s="82"/>
      <c r="N60" s="82"/>
    </row>
    <row r="61" spans="1:14" ht="15" thickBot="1">
      <c r="A61" s="100">
        <v>2013101</v>
      </c>
      <c r="B61" s="102" t="s">
        <v>115</v>
      </c>
      <c r="C61" s="105">
        <v>50101</v>
      </c>
      <c r="D61" s="103" t="s">
        <v>215</v>
      </c>
      <c r="E61" s="105">
        <v>30103</v>
      </c>
      <c r="F61" s="103" t="s">
        <v>219</v>
      </c>
      <c r="G61" s="166">
        <v>51</v>
      </c>
      <c r="H61" s="166">
        <v>51</v>
      </c>
      <c r="I61" s="175"/>
      <c r="J61" s="100"/>
      <c r="K61" s="101"/>
      <c r="L61" s="101"/>
      <c r="M61" s="82"/>
      <c r="N61" s="82"/>
    </row>
    <row r="62" spans="1:14" ht="15" thickBot="1">
      <c r="A62" s="100">
        <v>2013101</v>
      </c>
      <c r="B62" s="102" t="s">
        <v>115</v>
      </c>
      <c r="C62" s="105">
        <v>50102</v>
      </c>
      <c r="D62" s="103" t="s">
        <v>273</v>
      </c>
      <c r="E62" s="105">
        <v>30112</v>
      </c>
      <c r="F62" s="103" t="s">
        <v>221</v>
      </c>
      <c r="G62" s="166">
        <v>5</v>
      </c>
      <c r="H62" s="166">
        <v>5</v>
      </c>
      <c r="I62" s="175"/>
      <c r="J62" s="100"/>
      <c r="K62" s="101"/>
      <c r="L62" s="101"/>
      <c r="M62" s="82"/>
      <c r="N62" s="82"/>
    </row>
    <row r="63" spans="1:14" ht="15" thickBot="1">
      <c r="A63" s="100">
        <v>2013101</v>
      </c>
      <c r="B63" s="102" t="s">
        <v>115</v>
      </c>
      <c r="C63" s="105">
        <v>50103</v>
      </c>
      <c r="D63" s="103" t="s">
        <v>266</v>
      </c>
      <c r="E63" s="105">
        <v>30113</v>
      </c>
      <c r="F63" s="103" t="s">
        <v>266</v>
      </c>
      <c r="G63" s="166">
        <v>45</v>
      </c>
      <c r="H63" s="166">
        <v>45</v>
      </c>
      <c r="I63" s="175"/>
      <c r="J63" s="100"/>
      <c r="K63" s="101"/>
      <c r="L63" s="101"/>
      <c r="M63" s="82"/>
      <c r="N63" s="82"/>
    </row>
    <row r="64" spans="1:14" ht="15" thickBot="1">
      <c r="A64" s="100">
        <v>2013101</v>
      </c>
      <c r="B64" s="102" t="s">
        <v>115</v>
      </c>
      <c r="C64" s="105">
        <v>50199</v>
      </c>
      <c r="D64" s="103" t="s">
        <v>223</v>
      </c>
      <c r="E64" s="105">
        <v>30199</v>
      </c>
      <c r="F64" s="103" t="s">
        <v>223</v>
      </c>
      <c r="G64" s="166">
        <v>10</v>
      </c>
      <c r="H64" s="166">
        <v>10</v>
      </c>
      <c r="I64" s="175"/>
      <c r="J64" s="100"/>
      <c r="K64" s="101"/>
      <c r="L64" s="101"/>
      <c r="M64" s="82"/>
      <c r="N64" s="82"/>
    </row>
    <row r="65" spans="1:14" ht="15" thickBot="1">
      <c r="A65" s="100">
        <v>2013101</v>
      </c>
      <c r="B65" s="102" t="s">
        <v>115</v>
      </c>
      <c r="C65" s="105">
        <v>50999</v>
      </c>
      <c r="D65" s="103" t="s">
        <v>260</v>
      </c>
      <c r="E65" s="105">
        <v>30399</v>
      </c>
      <c r="F65" s="103" t="s">
        <v>262</v>
      </c>
      <c r="G65" s="166">
        <v>0.1</v>
      </c>
      <c r="H65" s="166">
        <v>0.1</v>
      </c>
      <c r="I65" s="175"/>
      <c r="J65" s="100"/>
      <c r="K65" s="101"/>
      <c r="L65" s="101"/>
      <c r="M65" s="82"/>
      <c r="N65" s="82"/>
    </row>
    <row r="66" spans="1:14" ht="15" thickBot="1">
      <c r="A66" s="100">
        <v>20132</v>
      </c>
      <c r="B66" s="102" t="s">
        <v>123</v>
      </c>
      <c r="C66" s="102"/>
      <c r="D66" s="103"/>
      <c r="E66" s="102"/>
      <c r="F66" s="103"/>
      <c r="G66" s="166">
        <v>2181.8599999999997</v>
      </c>
      <c r="H66" s="166">
        <v>0</v>
      </c>
      <c r="I66" s="166">
        <v>2181.8599999999997</v>
      </c>
      <c r="J66" s="100"/>
      <c r="K66" s="101"/>
      <c r="L66" s="101"/>
      <c r="M66" s="82"/>
      <c r="N66" s="82"/>
    </row>
    <row r="67" spans="1:14" ht="15" thickBot="1">
      <c r="A67" s="100">
        <v>2013202</v>
      </c>
      <c r="B67" s="102" t="s">
        <v>124</v>
      </c>
      <c r="C67" s="105">
        <v>50299</v>
      </c>
      <c r="D67" s="103" t="s">
        <v>257</v>
      </c>
      <c r="E67" s="105">
        <v>30299</v>
      </c>
      <c r="F67" s="103" t="s">
        <v>257</v>
      </c>
      <c r="G67" s="166">
        <v>2116.66</v>
      </c>
      <c r="H67" s="166"/>
      <c r="I67" s="175">
        <v>2116.66</v>
      </c>
      <c r="J67" s="100"/>
      <c r="K67" s="101"/>
      <c r="L67" s="101"/>
      <c r="M67" s="82"/>
      <c r="N67" s="82"/>
    </row>
    <row r="68" spans="1:14" ht="15" thickBot="1">
      <c r="A68" s="100">
        <v>2013202</v>
      </c>
      <c r="B68" s="102" t="s">
        <v>124</v>
      </c>
      <c r="C68" s="105">
        <v>50901</v>
      </c>
      <c r="D68" s="103" t="s">
        <v>268</v>
      </c>
      <c r="E68" s="105">
        <v>30305</v>
      </c>
      <c r="F68" s="103" t="s">
        <v>270</v>
      </c>
      <c r="G68" s="166">
        <v>65.2</v>
      </c>
      <c r="H68" s="166"/>
      <c r="I68" s="175">
        <v>65.2</v>
      </c>
      <c r="J68" s="100"/>
      <c r="K68" s="101"/>
      <c r="L68" s="101"/>
      <c r="M68" s="82"/>
      <c r="N68" s="82"/>
    </row>
    <row r="69" spans="1:14" ht="15" thickBot="1">
      <c r="A69" s="100">
        <v>20136</v>
      </c>
      <c r="B69" s="102" t="s">
        <v>440</v>
      </c>
      <c r="C69" s="105"/>
      <c r="D69" s="103"/>
      <c r="E69" s="105"/>
      <c r="F69" s="103"/>
      <c r="G69" s="166">
        <f>G70+G71</f>
        <v>102.6</v>
      </c>
      <c r="H69" s="166">
        <v>0</v>
      </c>
      <c r="I69" s="166">
        <f>I70+I71</f>
        <v>102.6</v>
      </c>
      <c r="J69" s="100"/>
      <c r="K69" s="101"/>
      <c r="L69" s="101"/>
      <c r="M69" s="82"/>
      <c r="N69" s="82"/>
    </row>
    <row r="70" spans="1:14" ht="15" thickBot="1">
      <c r="A70" s="100">
        <v>2013602</v>
      </c>
      <c r="B70" s="102" t="s">
        <v>124</v>
      </c>
      <c r="C70" s="105">
        <v>50205</v>
      </c>
      <c r="D70" s="103" t="s">
        <v>277</v>
      </c>
      <c r="E70" s="105">
        <v>30226</v>
      </c>
      <c r="F70" s="103" t="s">
        <v>278</v>
      </c>
      <c r="G70" s="166">
        <f>I70</f>
        <v>57</v>
      </c>
      <c r="H70" s="166"/>
      <c r="I70" s="175">
        <f>40+17</f>
        <v>57</v>
      </c>
      <c r="J70" s="100"/>
      <c r="K70" s="101"/>
      <c r="L70" s="101"/>
      <c r="M70" s="82"/>
      <c r="N70" s="82"/>
    </row>
    <row r="71" spans="1:14" s="68" customFormat="1" ht="15" thickBot="1">
      <c r="A71" s="100">
        <v>2013699</v>
      </c>
      <c r="B71" s="102" t="s">
        <v>450</v>
      </c>
      <c r="C71" s="105">
        <v>50205</v>
      </c>
      <c r="D71" s="103" t="s">
        <v>277</v>
      </c>
      <c r="E71" s="105">
        <v>30226</v>
      </c>
      <c r="F71" s="103" t="s">
        <v>278</v>
      </c>
      <c r="G71" s="166">
        <f>I71</f>
        <v>45.6</v>
      </c>
      <c r="H71" s="166"/>
      <c r="I71" s="175">
        <v>45.6</v>
      </c>
      <c r="J71" s="100"/>
      <c r="K71" s="101"/>
      <c r="L71" s="101"/>
      <c r="M71" s="82"/>
      <c r="N71" s="82"/>
    </row>
    <row r="72" spans="1:14" ht="15" thickBot="1">
      <c r="A72" s="97">
        <v>204</v>
      </c>
      <c r="B72" s="98" t="s">
        <v>125</v>
      </c>
      <c r="C72" s="98"/>
      <c r="D72" s="99"/>
      <c r="E72" s="98"/>
      <c r="F72" s="99"/>
      <c r="G72" s="168">
        <v>62.099999999999994</v>
      </c>
      <c r="H72" s="168">
        <v>0</v>
      </c>
      <c r="I72" s="168">
        <v>62.099999999999994</v>
      </c>
      <c r="J72" s="100"/>
      <c r="K72" s="101"/>
      <c r="L72" s="101"/>
      <c r="M72" s="82"/>
      <c r="N72" s="82"/>
    </row>
    <row r="73" spans="1:14" ht="15" thickBot="1">
      <c r="A73" s="100">
        <v>20406</v>
      </c>
      <c r="B73" s="102" t="s">
        <v>126</v>
      </c>
      <c r="C73" s="102"/>
      <c r="D73" s="103"/>
      <c r="E73" s="102"/>
      <c r="F73" s="103"/>
      <c r="G73" s="166">
        <v>62.099999999999994</v>
      </c>
      <c r="H73" s="166">
        <v>0</v>
      </c>
      <c r="I73" s="166">
        <v>62.099999999999994</v>
      </c>
      <c r="J73" s="100"/>
      <c r="K73" s="101"/>
      <c r="L73" s="101"/>
      <c r="M73" s="82"/>
      <c r="N73" s="82"/>
    </row>
    <row r="74" spans="1:14" ht="15" thickBot="1">
      <c r="A74" s="100">
        <v>2040604</v>
      </c>
      <c r="B74" s="102" t="s">
        <v>127</v>
      </c>
      <c r="C74" s="105">
        <v>50205</v>
      </c>
      <c r="D74" s="103" t="s">
        <v>277</v>
      </c>
      <c r="E74" s="105">
        <v>30226</v>
      </c>
      <c r="F74" s="103" t="s">
        <v>278</v>
      </c>
      <c r="G74" s="166">
        <v>11.2</v>
      </c>
      <c r="H74" s="166"/>
      <c r="I74" s="175">
        <v>11.2</v>
      </c>
      <c r="J74" s="100"/>
      <c r="K74" s="101"/>
      <c r="L74" s="101"/>
      <c r="M74" s="82"/>
      <c r="N74" s="82"/>
    </row>
    <row r="75" spans="1:14" ht="15" thickBot="1">
      <c r="A75" s="100">
        <v>2040604</v>
      </c>
      <c r="B75" s="102" t="s">
        <v>127</v>
      </c>
      <c r="C75" s="105">
        <v>50299</v>
      </c>
      <c r="D75" s="103" t="s">
        <v>257</v>
      </c>
      <c r="E75" s="105">
        <v>30299</v>
      </c>
      <c r="F75" s="103" t="s">
        <v>257</v>
      </c>
      <c r="G75" s="166">
        <v>49.4</v>
      </c>
      <c r="H75" s="166"/>
      <c r="I75" s="166">
        <v>49.4</v>
      </c>
      <c r="J75" s="100"/>
      <c r="K75" s="101"/>
      <c r="L75" s="101"/>
      <c r="M75" s="82"/>
      <c r="N75" s="82"/>
    </row>
    <row r="76" spans="1:14" ht="15" thickBot="1">
      <c r="A76" s="100">
        <v>2040604</v>
      </c>
      <c r="B76" s="102" t="s">
        <v>127</v>
      </c>
      <c r="C76" s="105">
        <v>50901</v>
      </c>
      <c r="D76" s="103" t="s">
        <v>268</v>
      </c>
      <c r="E76" s="105">
        <v>30305</v>
      </c>
      <c r="F76" s="103" t="s">
        <v>270</v>
      </c>
      <c r="G76" s="166">
        <v>1.5</v>
      </c>
      <c r="H76" s="166"/>
      <c r="I76" s="166">
        <v>1.5</v>
      </c>
      <c r="J76" s="100"/>
      <c r="K76" s="101"/>
      <c r="L76" s="101"/>
      <c r="M76" s="82"/>
      <c r="N76" s="82"/>
    </row>
    <row r="77" spans="1:14" ht="15" thickBot="1">
      <c r="A77" s="97">
        <v>205</v>
      </c>
      <c r="B77" s="98" t="s">
        <v>70</v>
      </c>
      <c r="C77" s="98"/>
      <c r="D77" s="99"/>
      <c r="E77" s="98"/>
      <c r="F77" s="99"/>
      <c r="G77" s="168">
        <f>G78+G144+G155</f>
        <v>17835.666999999998</v>
      </c>
      <c r="H77" s="168">
        <f t="shared" ref="H77:I77" si="1">H78+H144+H155</f>
        <v>12739.196999999998</v>
      </c>
      <c r="I77" s="168">
        <f t="shared" si="1"/>
        <v>5096.4699999999993</v>
      </c>
      <c r="J77" s="100"/>
      <c r="K77" s="101"/>
      <c r="L77" s="101"/>
      <c r="M77" s="82"/>
      <c r="N77" s="82"/>
    </row>
    <row r="78" spans="1:14" ht="15" thickBot="1">
      <c r="A78" s="100">
        <v>20502</v>
      </c>
      <c r="B78" s="102" t="s">
        <v>128</v>
      </c>
      <c r="C78" s="102"/>
      <c r="D78" s="103"/>
      <c r="E78" s="102"/>
      <c r="F78" s="100"/>
      <c r="G78" s="166">
        <f>SUM(G79:G143)</f>
        <v>16966.876999999997</v>
      </c>
      <c r="H78" s="166">
        <v>12715.516999999998</v>
      </c>
      <c r="I78" s="166">
        <f>SUM(I79:I143)</f>
        <v>4251.3599999999997</v>
      </c>
      <c r="J78" s="100"/>
      <c r="K78" s="101"/>
      <c r="L78" s="101"/>
      <c r="M78" s="82"/>
      <c r="N78" s="82"/>
    </row>
    <row r="79" spans="1:14" ht="15" thickBot="1">
      <c r="A79" s="100">
        <v>2050201</v>
      </c>
      <c r="B79" s="102" t="s">
        <v>129</v>
      </c>
      <c r="C79" s="105">
        <v>50501</v>
      </c>
      <c r="D79" s="103" t="s">
        <v>73</v>
      </c>
      <c r="E79" s="105">
        <v>30101</v>
      </c>
      <c r="F79" s="103" t="s">
        <v>74</v>
      </c>
      <c r="G79" s="166">
        <v>369.2</v>
      </c>
      <c r="H79" s="166">
        <v>369.2</v>
      </c>
      <c r="I79" s="176"/>
      <c r="J79" s="100"/>
      <c r="K79" s="101"/>
      <c r="L79" s="101"/>
      <c r="M79" s="82"/>
      <c r="N79" s="82"/>
    </row>
    <row r="80" spans="1:14" ht="15" thickBot="1">
      <c r="A80" s="100">
        <v>2050201</v>
      </c>
      <c r="B80" s="102" t="s">
        <v>129</v>
      </c>
      <c r="C80" s="105">
        <v>50501</v>
      </c>
      <c r="D80" s="103" t="s">
        <v>73</v>
      </c>
      <c r="E80" s="105">
        <v>30102</v>
      </c>
      <c r="F80" s="103" t="s">
        <v>75</v>
      </c>
      <c r="G80" s="166">
        <v>64.510000000000005</v>
      </c>
      <c r="H80" s="166">
        <v>64.510000000000005</v>
      </c>
      <c r="I80" s="176"/>
      <c r="J80" s="100"/>
      <c r="K80" s="101"/>
      <c r="L80" s="101"/>
      <c r="M80" s="82"/>
      <c r="N80" s="82"/>
    </row>
    <row r="81" spans="1:15" ht="15" thickBot="1">
      <c r="A81" s="100">
        <v>2050201</v>
      </c>
      <c r="B81" s="102" t="s">
        <v>129</v>
      </c>
      <c r="C81" s="105">
        <v>50501</v>
      </c>
      <c r="D81" s="103" t="s">
        <v>73</v>
      </c>
      <c r="E81" s="105">
        <v>30107</v>
      </c>
      <c r="F81" s="103" t="s">
        <v>265</v>
      </c>
      <c r="G81" s="166">
        <v>1462.422</v>
      </c>
      <c r="H81" s="169">
        <v>1462.422</v>
      </c>
      <c r="I81" s="169"/>
      <c r="J81" s="100"/>
      <c r="K81" s="101"/>
      <c r="L81" s="101"/>
      <c r="M81" s="82"/>
      <c r="N81" s="82"/>
    </row>
    <row r="82" spans="1:15" ht="15" thickBot="1">
      <c r="A82" s="100">
        <v>2050201</v>
      </c>
      <c r="B82" s="102" t="s">
        <v>129</v>
      </c>
      <c r="C82" s="105">
        <v>50501</v>
      </c>
      <c r="D82" s="103" t="s">
        <v>73</v>
      </c>
      <c r="E82" s="105">
        <v>30112</v>
      </c>
      <c r="F82" s="103" t="s">
        <v>221</v>
      </c>
      <c r="G82" s="166">
        <v>68.16</v>
      </c>
      <c r="H82" s="169">
        <v>68.16</v>
      </c>
      <c r="I82" s="169"/>
      <c r="J82" s="100"/>
      <c r="K82" s="101"/>
      <c r="L82" s="101"/>
      <c r="M82" s="82"/>
      <c r="N82" s="82"/>
    </row>
    <row r="83" spans="1:15" ht="15" thickBot="1">
      <c r="A83" s="100">
        <v>2050201</v>
      </c>
      <c r="B83" s="102" t="s">
        <v>129</v>
      </c>
      <c r="C83" s="105">
        <v>50501</v>
      </c>
      <c r="D83" s="103" t="s">
        <v>73</v>
      </c>
      <c r="E83" s="105">
        <v>30113</v>
      </c>
      <c r="F83" s="103" t="s">
        <v>266</v>
      </c>
      <c r="G83" s="166">
        <v>195.32</v>
      </c>
      <c r="H83" s="169">
        <v>195.32</v>
      </c>
      <c r="I83" s="169"/>
      <c r="J83" s="100"/>
      <c r="K83" s="101"/>
      <c r="L83" s="101"/>
      <c r="M83" s="82"/>
      <c r="N83" s="82"/>
    </row>
    <row r="84" spans="1:15" ht="15" thickBot="1">
      <c r="A84" s="100">
        <v>2050201</v>
      </c>
      <c r="B84" s="102" t="s">
        <v>129</v>
      </c>
      <c r="C84" s="105">
        <v>50502</v>
      </c>
      <c r="D84" s="103" t="s">
        <v>76</v>
      </c>
      <c r="E84" s="105">
        <v>30201</v>
      </c>
      <c r="F84" s="103" t="s">
        <v>77</v>
      </c>
      <c r="G84" s="166">
        <v>218.2</v>
      </c>
      <c r="H84" s="169">
        <v>218.2</v>
      </c>
      <c r="I84" s="169"/>
      <c r="J84" s="100"/>
      <c r="K84" s="101"/>
      <c r="L84" s="101"/>
      <c r="M84" s="82"/>
      <c r="N84" s="82"/>
    </row>
    <row r="85" spans="1:15" ht="15" thickBot="1">
      <c r="A85" s="100">
        <v>2050201</v>
      </c>
      <c r="B85" s="102" t="s">
        <v>129</v>
      </c>
      <c r="C85" s="105">
        <v>50502</v>
      </c>
      <c r="D85" s="103" t="s">
        <v>76</v>
      </c>
      <c r="E85" s="105">
        <v>30202</v>
      </c>
      <c r="F85" s="103" t="s">
        <v>78</v>
      </c>
      <c r="G85" s="166">
        <v>2</v>
      </c>
      <c r="H85" s="169">
        <v>2</v>
      </c>
      <c r="I85" s="169"/>
      <c r="J85" s="100"/>
      <c r="K85" s="101"/>
      <c r="L85" s="101"/>
      <c r="M85" s="82"/>
      <c r="N85" s="82"/>
    </row>
    <row r="86" spans="1:15" ht="15" thickBot="1">
      <c r="A86" s="100">
        <v>2050201</v>
      </c>
      <c r="B86" s="102" t="s">
        <v>129</v>
      </c>
      <c r="C86" s="105">
        <v>50502</v>
      </c>
      <c r="D86" s="103" t="s">
        <v>76</v>
      </c>
      <c r="E86" s="105">
        <v>30205</v>
      </c>
      <c r="F86" s="103" t="s">
        <v>229</v>
      </c>
      <c r="G86" s="166">
        <v>11</v>
      </c>
      <c r="H86" s="169">
        <v>11</v>
      </c>
      <c r="I86" s="169"/>
      <c r="J86" s="100"/>
      <c r="K86" s="101"/>
      <c r="L86" s="101"/>
      <c r="M86" s="82"/>
      <c r="N86" s="82"/>
      <c r="O86" s="76"/>
    </row>
    <row r="87" spans="1:15" ht="15" thickBot="1">
      <c r="A87" s="100">
        <v>2050201</v>
      </c>
      <c r="B87" s="102" t="s">
        <v>129</v>
      </c>
      <c r="C87" s="105">
        <v>50502</v>
      </c>
      <c r="D87" s="103" t="s">
        <v>76</v>
      </c>
      <c r="E87" s="105">
        <v>30206</v>
      </c>
      <c r="F87" s="103" t="s">
        <v>231</v>
      </c>
      <c r="G87" s="166">
        <v>39</v>
      </c>
      <c r="H87" s="169">
        <v>39</v>
      </c>
      <c r="I87" s="169"/>
      <c r="J87" s="100"/>
      <c r="K87" s="101"/>
      <c r="L87" s="101"/>
      <c r="M87" s="82"/>
      <c r="N87" s="82"/>
    </row>
    <row r="88" spans="1:15" ht="15" thickBot="1">
      <c r="A88" s="100">
        <v>2050201</v>
      </c>
      <c r="B88" s="102" t="s">
        <v>129</v>
      </c>
      <c r="C88" s="105">
        <v>50502</v>
      </c>
      <c r="D88" s="103" t="s">
        <v>76</v>
      </c>
      <c r="E88" s="105">
        <v>30207</v>
      </c>
      <c r="F88" s="103" t="s">
        <v>233</v>
      </c>
      <c r="G88" s="166">
        <v>2.4</v>
      </c>
      <c r="H88" s="166">
        <v>2.4</v>
      </c>
      <c r="I88" s="175"/>
      <c r="J88" s="100"/>
      <c r="K88" s="101"/>
      <c r="L88" s="101"/>
      <c r="M88" s="82"/>
      <c r="N88" s="82"/>
    </row>
    <row r="89" spans="1:15" ht="15" thickBot="1">
      <c r="A89" s="100">
        <v>2050201</v>
      </c>
      <c r="B89" s="102" t="s">
        <v>129</v>
      </c>
      <c r="C89" s="105">
        <v>50502</v>
      </c>
      <c r="D89" s="103" t="s">
        <v>76</v>
      </c>
      <c r="E89" s="105">
        <v>30208</v>
      </c>
      <c r="F89" s="103" t="s">
        <v>235</v>
      </c>
      <c r="G89" s="166">
        <v>85.46</v>
      </c>
      <c r="H89" s="166">
        <v>85.46</v>
      </c>
      <c r="I89" s="175"/>
      <c r="J89" s="100"/>
      <c r="K89" s="101"/>
      <c r="L89" s="101"/>
      <c r="M89" s="82"/>
      <c r="N89" s="82"/>
    </row>
    <row r="90" spans="1:15" ht="15" thickBot="1">
      <c r="A90" s="100">
        <v>2050201</v>
      </c>
      <c r="B90" s="102" t="s">
        <v>129</v>
      </c>
      <c r="C90" s="105">
        <v>50502</v>
      </c>
      <c r="D90" s="103" t="s">
        <v>76</v>
      </c>
      <c r="E90" s="105">
        <v>30209</v>
      </c>
      <c r="F90" s="103" t="s">
        <v>237</v>
      </c>
      <c r="G90" s="166">
        <v>75.599999999999994</v>
      </c>
      <c r="H90" s="166">
        <v>75.599999999999994</v>
      </c>
      <c r="I90" s="175"/>
      <c r="J90" s="100"/>
      <c r="K90" s="101"/>
      <c r="L90" s="101"/>
      <c r="M90" s="82"/>
      <c r="N90" s="82"/>
    </row>
    <row r="91" spans="1:15" ht="15" thickBot="1">
      <c r="A91" s="100">
        <v>2050201</v>
      </c>
      <c r="B91" s="102" t="s">
        <v>129</v>
      </c>
      <c r="C91" s="105">
        <v>50502</v>
      </c>
      <c r="D91" s="103" t="s">
        <v>76</v>
      </c>
      <c r="E91" s="105" t="s">
        <v>238</v>
      </c>
      <c r="F91" s="103" t="s">
        <v>239</v>
      </c>
      <c r="G91" s="166">
        <v>1</v>
      </c>
      <c r="H91" s="166">
        <v>1</v>
      </c>
      <c r="I91" s="175"/>
      <c r="J91" s="100"/>
      <c r="K91" s="101"/>
      <c r="L91" s="101"/>
      <c r="M91" s="82"/>
      <c r="N91" s="82"/>
    </row>
    <row r="92" spans="1:15" ht="15" thickBot="1">
      <c r="A92" s="100">
        <v>2050201</v>
      </c>
      <c r="B92" s="102" t="s">
        <v>129</v>
      </c>
      <c r="C92" s="105">
        <v>50502</v>
      </c>
      <c r="D92" s="103" t="s">
        <v>76</v>
      </c>
      <c r="E92" s="105">
        <v>30213</v>
      </c>
      <c r="F92" s="103" t="s">
        <v>240</v>
      </c>
      <c r="G92" s="166">
        <v>20.9</v>
      </c>
      <c r="H92" s="166">
        <v>20.9</v>
      </c>
      <c r="I92" s="175"/>
      <c r="J92" s="100"/>
      <c r="K92" s="101"/>
      <c r="L92" s="101"/>
      <c r="M92" s="82"/>
      <c r="N92" s="82"/>
    </row>
    <row r="93" spans="1:15" ht="15" thickBot="1">
      <c r="A93" s="100">
        <v>2050201</v>
      </c>
      <c r="B93" s="102" t="s">
        <v>129</v>
      </c>
      <c r="C93" s="105">
        <v>50502</v>
      </c>
      <c r="D93" s="103" t="s">
        <v>76</v>
      </c>
      <c r="E93" s="105">
        <v>30216</v>
      </c>
      <c r="F93" s="103" t="s">
        <v>244</v>
      </c>
      <c r="G93" s="166">
        <v>4.68</v>
      </c>
      <c r="H93" s="166">
        <v>4.68</v>
      </c>
      <c r="I93" s="175"/>
      <c r="J93" s="100"/>
      <c r="K93" s="101"/>
      <c r="L93" s="101"/>
      <c r="M93" s="82"/>
      <c r="N93" s="82"/>
    </row>
    <row r="94" spans="1:15" ht="15" thickBot="1">
      <c r="A94" s="100">
        <v>2050201</v>
      </c>
      <c r="B94" s="102" t="s">
        <v>129</v>
      </c>
      <c r="C94" s="105">
        <v>50502</v>
      </c>
      <c r="D94" s="103" t="s">
        <v>76</v>
      </c>
      <c r="E94" s="105">
        <v>30217</v>
      </c>
      <c r="F94" s="103" t="s">
        <v>247</v>
      </c>
      <c r="G94" s="166">
        <v>5.03</v>
      </c>
      <c r="H94" s="166">
        <v>5.03</v>
      </c>
      <c r="I94" s="175"/>
      <c r="J94" s="100"/>
      <c r="K94" s="101"/>
      <c r="L94" s="101"/>
      <c r="M94" s="82"/>
      <c r="N94" s="82"/>
    </row>
    <row r="95" spans="1:15" ht="15" thickBot="1">
      <c r="A95" s="100">
        <v>2050201</v>
      </c>
      <c r="B95" s="102" t="s">
        <v>129</v>
      </c>
      <c r="C95" s="105">
        <v>50502</v>
      </c>
      <c r="D95" s="103" t="s">
        <v>76</v>
      </c>
      <c r="E95" s="105">
        <v>30229</v>
      </c>
      <c r="F95" s="103" t="s">
        <v>252</v>
      </c>
      <c r="G95" s="166">
        <v>35.19</v>
      </c>
      <c r="H95" s="166">
        <v>35.19</v>
      </c>
      <c r="I95" s="175"/>
      <c r="J95" s="100"/>
      <c r="K95" s="101"/>
      <c r="L95" s="101"/>
      <c r="M95" s="82"/>
      <c r="N95" s="82"/>
    </row>
    <row r="96" spans="1:15" ht="15" thickBot="1">
      <c r="A96" s="100">
        <v>2050201</v>
      </c>
      <c r="B96" s="102" t="s">
        <v>129</v>
      </c>
      <c r="C96" s="105">
        <v>50502</v>
      </c>
      <c r="D96" s="103" t="s">
        <v>76</v>
      </c>
      <c r="E96" s="105">
        <v>30231</v>
      </c>
      <c r="F96" s="103" t="s">
        <v>253</v>
      </c>
      <c r="G96" s="166">
        <v>10.8</v>
      </c>
      <c r="H96" s="166">
        <v>10.8</v>
      </c>
      <c r="I96" s="175"/>
      <c r="J96" s="100"/>
      <c r="K96" s="101"/>
      <c r="L96" s="101"/>
      <c r="M96" s="82"/>
      <c r="N96" s="82"/>
    </row>
    <row r="97" spans="1:14" s="68" customFormat="1" ht="15" thickBot="1">
      <c r="A97" s="100">
        <v>2050201</v>
      </c>
      <c r="B97" s="102" t="s">
        <v>129</v>
      </c>
      <c r="C97" s="105">
        <v>50502</v>
      </c>
      <c r="D97" s="103" t="s">
        <v>76</v>
      </c>
      <c r="E97" s="108">
        <v>30299</v>
      </c>
      <c r="F97" s="103" t="s">
        <v>257</v>
      </c>
      <c r="G97" s="166">
        <f>I97</f>
        <v>666.35</v>
      </c>
      <c r="H97" s="166"/>
      <c r="I97" s="175">
        <v>666.35</v>
      </c>
      <c r="J97" s="100"/>
      <c r="K97" s="101"/>
      <c r="L97" s="101"/>
      <c r="M97" s="82"/>
      <c r="N97" s="82"/>
    </row>
    <row r="98" spans="1:14" ht="15" thickBot="1">
      <c r="A98" s="100">
        <v>2050201</v>
      </c>
      <c r="B98" s="102" t="s">
        <v>129</v>
      </c>
      <c r="C98" s="105">
        <v>50502</v>
      </c>
      <c r="D98" s="103" t="s">
        <v>76</v>
      </c>
      <c r="E98" s="109" t="s">
        <v>261</v>
      </c>
      <c r="F98" s="103" t="s">
        <v>262</v>
      </c>
      <c r="G98" s="166">
        <v>0.02</v>
      </c>
      <c r="H98" s="166">
        <v>0.02</v>
      </c>
      <c r="I98" s="175"/>
      <c r="J98" s="100"/>
      <c r="K98" s="101"/>
      <c r="L98" s="101"/>
      <c r="M98" s="82"/>
      <c r="N98" s="82"/>
    </row>
    <row r="99" spans="1:14" ht="15" thickBot="1">
      <c r="A99" s="100">
        <v>2050202</v>
      </c>
      <c r="B99" s="102" t="s">
        <v>130</v>
      </c>
      <c r="C99" s="105">
        <v>50501</v>
      </c>
      <c r="D99" s="103" t="s">
        <v>73</v>
      </c>
      <c r="E99" s="105">
        <v>30101</v>
      </c>
      <c r="F99" s="103" t="s">
        <v>74</v>
      </c>
      <c r="G99" s="166">
        <v>1129.97</v>
      </c>
      <c r="H99" s="166">
        <v>1129.97</v>
      </c>
      <c r="I99" s="175"/>
      <c r="J99" s="100"/>
      <c r="K99" s="101"/>
      <c r="L99" s="101"/>
      <c r="M99" s="82"/>
      <c r="N99" s="82"/>
    </row>
    <row r="100" spans="1:14" ht="15" thickBot="1">
      <c r="A100" s="100">
        <v>2050202</v>
      </c>
      <c r="B100" s="102" t="s">
        <v>130</v>
      </c>
      <c r="C100" s="105">
        <v>50501</v>
      </c>
      <c r="D100" s="103" t="s">
        <v>73</v>
      </c>
      <c r="E100" s="105">
        <v>30102</v>
      </c>
      <c r="F100" s="103" t="s">
        <v>75</v>
      </c>
      <c r="G100" s="166">
        <v>271.12</v>
      </c>
      <c r="H100" s="166">
        <v>271.12</v>
      </c>
      <c r="I100" s="175"/>
      <c r="J100" s="100"/>
      <c r="K100" s="101"/>
      <c r="L100" s="101"/>
      <c r="M100" s="82"/>
      <c r="N100" s="82"/>
    </row>
    <row r="101" spans="1:14" ht="15" thickBot="1">
      <c r="A101" s="100">
        <v>2050202</v>
      </c>
      <c r="B101" s="102" t="s">
        <v>130</v>
      </c>
      <c r="C101" s="105">
        <v>50501</v>
      </c>
      <c r="D101" s="103" t="s">
        <v>73</v>
      </c>
      <c r="E101" s="105">
        <v>30107</v>
      </c>
      <c r="F101" s="103" t="s">
        <v>265</v>
      </c>
      <c r="G101" s="166">
        <v>3570.7020000000002</v>
      </c>
      <c r="H101" s="166">
        <v>3570.7020000000002</v>
      </c>
      <c r="I101" s="175"/>
      <c r="J101" s="100"/>
      <c r="K101" s="101"/>
      <c r="L101" s="101"/>
      <c r="M101" s="82"/>
      <c r="N101" s="82"/>
    </row>
    <row r="102" spans="1:14" ht="15" thickBot="1">
      <c r="A102" s="100">
        <v>2050202</v>
      </c>
      <c r="B102" s="102" t="s">
        <v>130</v>
      </c>
      <c r="C102" s="105">
        <v>50501</v>
      </c>
      <c r="D102" s="103" t="s">
        <v>73</v>
      </c>
      <c r="E102" s="105">
        <v>30110</v>
      </c>
      <c r="F102" s="103" t="s">
        <v>281</v>
      </c>
      <c r="G102" s="166">
        <v>22.77</v>
      </c>
      <c r="H102" s="166">
        <v>22.77</v>
      </c>
      <c r="I102" s="175"/>
      <c r="J102" s="100"/>
      <c r="K102" s="101"/>
      <c r="L102" s="101"/>
      <c r="M102" s="82"/>
      <c r="N102" s="82"/>
    </row>
    <row r="103" spans="1:14" ht="15" thickBot="1">
      <c r="A103" s="100">
        <v>2050202</v>
      </c>
      <c r="B103" s="102" t="s">
        <v>130</v>
      </c>
      <c r="C103" s="105">
        <v>50501</v>
      </c>
      <c r="D103" s="103" t="s">
        <v>73</v>
      </c>
      <c r="E103" s="105">
        <v>30112</v>
      </c>
      <c r="F103" s="103" t="s">
        <v>221</v>
      </c>
      <c r="G103" s="166">
        <v>151.55000000000001</v>
      </c>
      <c r="H103" s="166">
        <v>151.55000000000001</v>
      </c>
      <c r="I103" s="175"/>
      <c r="J103" s="100"/>
      <c r="K103" s="101"/>
      <c r="L103" s="101"/>
      <c r="M103" s="82"/>
      <c r="N103" s="82"/>
    </row>
    <row r="104" spans="1:14" ht="15" thickBot="1">
      <c r="A104" s="100">
        <v>2050202</v>
      </c>
      <c r="B104" s="102" t="s">
        <v>130</v>
      </c>
      <c r="C104" s="105">
        <v>50501</v>
      </c>
      <c r="D104" s="103" t="s">
        <v>73</v>
      </c>
      <c r="E104" s="105">
        <v>30113</v>
      </c>
      <c r="F104" s="103" t="s">
        <v>266</v>
      </c>
      <c r="G104" s="166">
        <v>517.72</v>
      </c>
      <c r="H104" s="166">
        <v>517.72</v>
      </c>
      <c r="I104" s="175"/>
      <c r="J104" s="100"/>
      <c r="K104" s="101"/>
      <c r="L104" s="101"/>
      <c r="M104" s="82"/>
      <c r="N104" s="82"/>
    </row>
    <row r="105" spans="1:14" ht="15" thickBot="1">
      <c r="A105" s="100">
        <v>2050202</v>
      </c>
      <c r="B105" s="102" t="s">
        <v>130</v>
      </c>
      <c r="C105" s="105">
        <v>50502</v>
      </c>
      <c r="D105" s="103" t="s">
        <v>76</v>
      </c>
      <c r="E105" s="105">
        <v>30201</v>
      </c>
      <c r="F105" s="103" t="s">
        <v>77</v>
      </c>
      <c r="G105" s="166">
        <v>398.33</v>
      </c>
      <c r="H105" s="166">
        <v>398.33</v>
      </c>
      <c r="I105" s="175"/>
      <c r="J105" s="100"/>
      <c r="K105" s="101"/>
      <c r="L105" s="101"/>
      <c r="M105" s="82"/>
      <c r="N105" s="82"/>
    </row>
    <row r="106" spans="1:14" ht="15" thickBot="1">
      <c r="A106" s="100">
        <v>2050202</v>
      </c>
      <c r="B106" s="102" t="s">
        <v>130</v>
      </c>
      <c r="C106" s="105">
        <v>50502</v>
      </c>
      <c r="D106" s="103" t="s">
        <v>76</v>
      </c>
      <c r="E106" s="105">
        <v>30202</v>
      </c>
      <c r="F106" s="103" t="s">
        <v>78</v>
      </c>
      <c r="G106" s="166">
        <v>20</v>
      </c>
      <c r="H106" s="166">
        <v>20</v>
      </c>
      <c r="I106" s="175"/>
      <c r="J106" s="100"/>
      <c r="K106" s="101"/>
      <c r="L106" s="101"/>
      <c r="M106" s="82"/>
      <c r="N106" s="82"/>
    </row>
    <row r="107" spans="1:14" ht="15" thickBot="1">
      <c r="A107" s="100">
        <v>2050202</v>
      </c>
      <c r="B107" s="102" t="s">
        <v>130</v>
      </c>
      <c r="C107" s="105">
        <v>50502</v>
      </c>
      <c r="D107" s="103" t="s">
        <v>76</v>
      </c>
      <c r="E107" s="105">
        <v>30205</v>
      </c>
      <c r="F107" s="103" t="s">
        <v>229</v>
      </c>
      <c r="G107" s="166">
        <v>15</v>
      </c>
      <c r="H107" s="166">
        <v>15</v>
      </c>
      <c r="I107" s="175"/>
      <c r="J107" s="100"/>
      <c r="K107" s="101"/>
      <c r="L107" s="101"/>
      <c r="M107" s="82"/>
      <c r="N107" s="82"/>
    </row>
    <row r="108" spans="1:14" ht="15" thickBot="1">
      <c r="A108" s="100">
        <v>2050202</v>
      </c>
      <c r="B108" s="102" t="s">
        <v>130</v>
      </c>
      <c r="C108" s="105">
        <v>50502</v>
      </c>
      <c r="D108" s="103" t="s">
        <v>76</v>
      </c>
      <c r="E108" s="105">
        <v>30206</v>
      </c>
      <c r="F108" s="103" t="s">
        <v>231</v>
      </c>
      <c r="G108" s="166">
        <v>25</v>
      </c>
      <c r="H108" s="166">
        <v>25</v>
      </c>
      <c r="I108" s="175"/>
      <c r="J108" s="100"/>
      <c r="K108" s="101"/>
      <c r="L108" s="101"/>
      <c r="M108" s="82"/>
      <c r="N108" s="82"/>
    </row>
    <row r="109" spans="1:14" ht="15" thickBot="1">
      <c r="A109" s="100">
        <v>2050202</v>
      </c>
      <c r="B109" s="102" t="s">
        <v>130</v>
      </c>
      <c r="C109" s="105">
        <v>50502</v>
      </c>
      <c r="D109" s="103" t="s">
        <v>76</v>
      </c>
      <c r="E109" s="105">
        <v>30208</v>
      </c>
      <c r="F109" s="103" t="s">
        <v>235</v>
      </c>
      <c r="G109" s="166">
        <v>284.38299999999998</v>
      </c>
      <c r="H109" s="166">
        <v>284.38299999999998</v>
      </c>
      <c r="I109" s="175"/>
      <c r="J109" s="100"/>
      <c r="K109" s="101"/>
      <c r="L109" s="101"/>
      <c r="M109" s="82"/>
      <c r="N109" s="82"/>
    </row>
    <row r="110" spans="1:14" ht="15" thickBot="1">
      <c r="A110" s="100">
        <v>2050202</v>
      </c>
      <c r="B110" s="102" t="s">
        <v>130</v>
      </c>
      <c r="C110" s="105">
        <v>50502</v>
      </c>
      <c r="D110" s="103" t="s">
        <v>76</v>
      </c>
      <c r="E110" s="105">
        <v>30209</v>
      </c>
      <c r="F110" s="103" t="s">
        <v>237</v>
      </c>
      <c r="G110" s="166">
        <v>93.11</v>
      </c>
      <c r="H110" s="166">
        <v>93.11</v>
      </c>
      <c r="I110" s="175"/>
      <c r="J110" s="100"/>
      <c r="K110" s="101"/>
      <c r="L110" s="101"/>
      <c r="M110" s="82"/>
      <c r="N110" s="82"/>
    </row>
    <row r="111" spans="1:14" ht="15" thickBot="1">
      <c r="A111" s="100">
        <v>2050202</v>
      </c>
      <c r="B111" s="102" t="s">
        <v>130</v>
      </c>
      <c r="C111" s="105">
        <v>50502</v>
      </c>
      <c r="D111" s="103" t="s">
        <v>76</v>
      </c>
      <c r="E111" s="105">
        <v>30213</v>
      </c>
      <c r="F111" s="103" t="s">
        <v>240</v>
      </c>
      <c r="G111" s="166">
        <v>69.17</v>
      </c>
      <c r="H111" s="166">
        <v>69.17</v>
      </c>
      <c r="I111" s="175"/>
      <c r="J111" s="100"/>
      <c r="K111" s="101"/>
      <c r="L111" s="101"/>
      <c r="M111" s="82"/>
      <c r="N111" s="82"/>
    </row>
    <row r="112" spans="1:14" ht="15" thickBot="1">
      <c r="A112" s="100">
        <v>2050202</v>
      </c>
      <c r="B112" s="102" t="s">
        <v>130</v>
      </c>
      <c r="C112" s="105">
        <v>50502</v>
      </c>
      <c r="D112" s="103" t="s">
        <v>76</v>
      </c>
      <c r="E112" s="105">
        <v>30216</v>
      </c>
      <c r="F112" s="103" t="s">
        <v>244</v>
      </c>
      <c r="G112" s="166">
        <v>11.66</v>
      </c>
      <c r="H112" s="166">
        <v>11.66</v>
      </c>
      <c r="I112" s="175"/>
      <c r="J112" s="100"/>
      <c r="K112" s="101"/>
      <c r="L112" s="101"/>
      <c r="M112" s="82"/>
      <c r="N112" s="82"/>
    </row>
    <row r="113" spans="1:14" ht="15" thickBot="1">
      <c r="A113" s="100">
        <v>2050202</v>
      </c>
      <c r="B113" s="102" t="s">
        <v>130</v>
      </c>
      <c r="C113" s="105">
        <v>50502</v>
      </c>
      <c r="D113" s="103" t="s">
        <v>76</v>
      </c>
      <c r="E113" s="105">
        <v>30217</v>
      </c>
      <c r="F113" s="103" t="s">
        <v>247</v>
      </c>
      <c r="G113" s="166">
        <v>5.5</v>
      </c>
      <c r="H113" s="166">
        <v>5.5</v>
      </c>
      <c r="I113" s="175"/>
      <c r="J113" s="100"/>
      <c r="K113" s="101"/>
      <c r="L113" s="101"/>
      <c r="M113" s="82"/>
      <c r="N113" s="82"/>
    </row>
    <row r="114" spans="1:14" ht="15" thickBot="1">
      <c r="A114" s="100">
        <v>2050202</v>
      </c>
      <c r="B114" s="102" t="s">
        <v>130</v>
      </c>
      <c r="C114" s="105">
        <v>50502</v>
      </c>
      <c r="D114" s="103" t="s">
        <v>76</v>
      </c>
      <c r="E114" s="105">
        <v>30229</v>
      </c>
      <c r="F114" s="103" t="s">
        <v>252</v>
      </c>
      <c r="G114" s="166">
        <v>87.65</v>
      </c>
      <c r="H114" s="166">
        <v>87.65</v>
      </c>
      <c r="I114" s="175"/>
      <c r="J114" s="100"/>
      <c r="K114" s="101"/>
      <c r="L114" s="101"/>
      <c r="M114" s="82"/>
      <c r="N114" s="82"/>
    </row>
    <row r="115" spans="1:14" ht="15" thickBot="1">
      <c r="A115" s="100">
        <v>2050202</v>
      </c>
      <c r="B115" s="102" t="s">
        <v>130</v>
      </c>
      <c r="C115" s="105">
        <v>50502</v>
      </c>
      <c r="D115" s="103" t="s">
        <v>76</v>
      </c>
      <c r="E115" s="105">
        <v>30231</v>
      </c>
      <c r="F115" s="103" t="s">
        <v>253</v>
      </c>
      <c r="G115" s="166">
        <v>10.8</v>
      </c>
      <c r="H115" s="166">
        <v>10.8</v>
      </c>
      <c r="I115" s="175"/>
      <c r="J115" s="100"/>
      <c r="K115" s="101"/>
      <c r="L115" s="101"/>
      <c r="M115" s="82"/>
      <c r="N115" s="82"/>
    </row>
    <row r="116" spans="1:14" ht="15" thickBot="1">
      <c r="A116" s="100">
        <v>2050202</v>
      </c>
      <c r="B116" s="102" t="s">
        <v>130</v>
      </c>
      <c r="C116" s="105">
        <v>50502</v>
      </c>
      <c r="D116" s="103" t="s">
        <v>76</v>
      </c>
      <c r="E116" s="105">
        <v>30299</v>
      </c>
      <c r="F116" s="103" t="s">
        <v>257</v>
      </c>
      <c r="G116" s="166">
        <v>7.75</v>
      </c>
      <c r="H116" s="166">
        <v>7.75</v>
      </c>
      <c r="I116" s="175"/>
      <c r="J116" s="100"/>
      <c r="K116" s="101"/>
      <c r="L116" s="101"/>
      <c r="M116" s="82"/>
      <c r="N116" s="82"/>
    </row>
    <row r="117" spans="1:14" ht="15" thickBot="1">
      <c r="A117" s="100">
        <v>2050202</v>
      </c>
      <c r="B117" s="102" t="s">
        <v>130</v>
      </c>
      <c r="C117" s="105">
        <v>50901</v>
      </c>
      <c r="D117" s="103" t="s">
        <v>268</v>
      </c>
      <c r="E117" s="105">
        <v>30309</v>
      </c>
      <c r="F117" s="103" t="s">
        <v>284</v>
      </c>
      <c r="G117" s="166">
        <v>0.12</v>
      </c>
      <c r="H117" s="166">
        <v>0.12</v>
      </c>
      <c r="I117" s="175"/>
      <c r="J117" s="100"/>
      <c r="K117" s="101"/>
      <c r="L117" s="101"/>
      <c r="M117" s="82"/>
      <c r="N117" s="82"/>
    </row>
    <row r="118" spans="1:14" ht="15" thickBot="1">
      <c r="A118" s="100">
        <v>2050203</v>
      </c>
      <c r="B118" s="102" t="s">
        <v>131</v>
      </c>
      <c r="C118" s="105">
        <v>50501</v>
      </c>
      <c r="D118" s="103" t="s">
        <v>73</v>
      </c>
      <c r="E118" s="105">
        <v>30101</v>
      </c>
      <c r="F118" s="103" t="s">
        <v>74</v>
      </c>
      <c r="G118" s="166">
        <v>602.6</v>
      </c>
      <c r="H118" s="166">
        <v>602.6</v>
      </c>
      <c r="I118" s="175"/>
      <c r="J118" s="100"/>
      <c r="K118" s="101"/>
      <c r="L118" s="101"/>
      <c r="M118" s="82"/>
      <c r="N118" s="82"/>
    </row>
    <row r="119" spans="1:14" ht="15" thickBot="1">
      <c r="A119" s="100">
        <v>2050203</v>
      </c>
      <c r="B119" s="102" t="s">
        <v>131</v>
      </c>
      <c r="C119" s="105">
        <v>50501</v>
      </c>
      <c r="D119" s="103" t="s">
        <v>73</v>
      </c>
      <c r="E119" s="105">
        <v>30102</v>
      </c>
      <c r="F119" s="103" t="s">
        <v>75</v>
      </c>
      <c r="G119" s="166">
        <v>93.3</v>
      </c>
      <c r="H119" s="166">
        <v>93.3</v>
      </c>
      <c r="I119" s="175"/>
      <c r="J119" s="100"/>
      <c r="K119" s="101"/>
      <c r="L119" s="101"/>
      <c r="M119" s="82"/>
      <c r="N119" s="82"/>
    </row>
    <row r="120" spans="1:14" ht="15" thickBot="1">
      <c r="A120" s="100">
        <v>2050203</v>
      </c>
      <c r="B120" s="102" t="s">
        <v>131</v>
      </c>
      <c r="C120" s="105">
        <v>50501</v>
      </c>
      <c r="D120" s="103" t="s">
        <v>73</v>
      </c>
      <c r="E120" s="105">
        <v>30107</v>
      </c>
      <c r="F120" s="103" t="s">
        <v>265</v>
      </c>
      <c r="G120" s="166">
        <v>1922.2</v>
      </c>
      <c r="H120" s="166">
        <v>1922.2</v>
      </c>
      <c r="I120" s="175"/>
      <c r="J120" s="100"/>
      <c r="K120" s="101"/>
      <c r="L120" s="101"/>
      <c r="M120" s="82"/>
      <c r="N120" s="82"/>
    </row>
    <row r="121" spans="1:14" ht="15" thickBot="1">
      <c r="A121" s="100">
        <v>2050203</v>
      </c>
      <c r="B121" s="102" t="s">
        <v>131</v>
      </c>
      <c r="C121" s="105">
        <v>50501</v>
      </c>
      <c r="D121" s="103" t="s">
        <v>73</v>
      </c>
      <c r="E121" s="105">
        <v>30112</v>
      </c>
      <c r="F121" s="103" t="s">
        <v>221</v>
      </c>
      <c r="G121" s="166">
        <v>87.85</v>
      </c>
      <c r="H121" s="166">
        <v>87.85</v>
      </c>
      <c r="I121" s="175"/>
      <c r="J121" s="100"/>
      <c r="K121" s="101"/>
      <c r="L121" s="101"/>
      <c r="M121" s="82"/>
      <c r="N121" s="82"/>
    </row>
    <row r="122" spans="1:14" ht="15" thickBot="1">
      <c r="A122" s="100">
        <v>2050203</v>
      </c>
      <c r="B122" s="102" t="s">
        <v>131</v>
      </c>
      <c r="C122" s="105">
        <v>50501</v>
      </c>
      <c r="D122" s="103" t="s">
        <v>73</v>
      </c>
      <c r="E122" s="105">
        <v>30113</v>
      </c>
      <c r="F122" s="103" t="s">
        <v>266</v>
      </c>
      <c r="G122" s="166">
        <v>275.64999999999998</v>
      </c>
      <c r="H122" s="166">
        <v>275.64999999999998</v>
      </c>
      <c r="I122" s="175"/>
      <c r="J122" s="100"/>
      <c r="K122" s="101"/>
      <c r="L122" s="101"/>
      <c r="M122" s="82"/>
      <c r="N122" s="82"/>
    </row>
    <row r="123" spans="1:14" ht="15" thickBot="1">
      <c r="A123" s="100">
        <v>2050203</v>
      </c>
      <c r="B123" s="102" t="s">
        <v>131</v>
      </c>
      <c r="C123" s="105">
        <v>50502</v>
      </c>
      <c r="D123" s="103" t="s">
        <v>76</v>
      </c>
      <c r="E123" s="105">
        <v>30201</v>
      </c>
      <c r="F123" s="103" t="s">
        <v>77</v>
      </c>
      <c r="G123" s="166">
        <v>99.82</v>
      </c>
      <c r="H123" s="166">
        <v>99.82</v>
      </c>
      <c r="I123" s="175"/>
      <c r="J123" s="100"/>
      <c r="K123" s="101"/>
      <c r="L123" s="101"/>
      <c r="M123" s="82"/>
      <c r="N123" s="82"/>
    </row>
    <row r="124" spans="1:14" ht="15" thickBot="1">
      <c r="A124" s="100">
        <v>2050203</v>
      </c>
      <c r="B124" s="102" t="s">
        <v>131</v>
      </c>
      <c r="C124" s="105">
        <v>50502</v>
      </c>
      <c r="D124" s="103" t="s">
        <v>76</v>
      </c>
      <c r="E124" s="105">
        <v>30205</v>
      </c>
      <c r="F124" s="103" t="s">
        <v>229</v>
      </c>
      <c r="G124" s="166">
        <v>5.25</v>
      </c>
      <c r="H124" s="166">
        <v>5.25</v>
      </c>
      <c r="I124" s="175"/>
      <c r="J124" s="100"/>
      <c r="K124" s="101"/>
      <c r="L124" s="101"/>
      <c r="M124" s="82"/>
      <c r="N124" s="82"/>
    </row>
    <row r="125" spans="1:14" ht="15" thickBot="1">
      <c r="A125" s="100">
        <v>2050203</v>
      </c>
      <c r="B125" s="102" t="s">
        <v>131</v>
      </c>
      <c r="C125" s="105">
        <v>50502</v>
      </c>
      <c r="D125" s="103" t="s">
        <v>76</v>
      </c>
      <c r="E125" s="105">
        <v>30206</v>
      </c>
      <c r="F125" s="103" t="s">
        <v>231</v>
      </c>
      <c r="G125" s="166">
        <v>19.96</v>
      </c>
      <c r="H125" s="166">
        <v>19.96</v>
      </c>
      <c r="I125" s="175"/>
      <c r="J125" s="100"/>
      <c r="K125" s="101"/>
      <c r="L125" s="101"/>
      <c r="M125" s="82"/>
      <c r="N125" s="82"/>
    </row>
    <row r="126" spans="1:14" ht="15" thickBot="1">
      <c r="A126" s="100">
        <v>2050203</v>
      </c>
      <c r="B126" s="102" t="s">
        <v>131</v>
      </c>
      <c r="C126" s="105">
        <v>50502</v>
      </c>
      <c r="D126" s="103" t="s">
        <v>76</v>
      </c>
      <c r="E126" s="105">
        <v>30207</v>
      </c>
      <c r="F126" s="103" t="s">
        <v>233</v>
      </c>
      <c r="G126" s="166">
        <v>2.38</v>
      </c>
      <c r="H126" s="166">
        <v>2.38</v>
      </c>
      <c r="I126" s="175"/>
      <c r="J126" s="100"/>
      <c r="K126" s="101"/>
      <c r="L126" s="101"/>
      <c r="M126" s="82"/>
      <c r="N126" s="82"/>
    </row>
    <row r="127" spans="1:14" ht="15" thickBot="1">
      <c r="A127" s="100">
        <v>2050203</v>
      </c>
      <c r="B127" s="102" t="s">
        <v>131</v>
      </c>
      <c r="C127" s="105">
        <v>50502</v>
      </c>
      <c r="D127" s="103" t="s">
        <v>76</v>
      </c>
      <c r="E127" s="105">
        <v>30208</v>
      </c>
      <c r="F127" s="103" t="s">
        <v>235</v>
      </c>
      <c r="G127" s="166">
        <v>97.77</v>
      </c>
      <c r="H127" s="166">
        <v>97.77</v>
      </c>
      <c r="I127" s="175"/>
      <c r="J127" s="100"/>
      <c r="K127" s="101"/>
      <c r="L127" s="101"/>
      <c r="M127" s="82"/>
      <c r="N127" s="82"/>
    </row>
    <row r="128" spans="1:14" ht="15" thickBot="1">
      <c r="A128" s="100">
        <v>2050203</v>
      </c>
      <c r="B128" s="102" t="s">
        <v>131</v>
      </c>
      <c r="C128" s="105">
        <v>50502</v>
      </c>
      <c r="D128" s="103" t="s">
        <v>76</v>
      </c>
      <c r="E128" s="105">
        <v>30209</v>
      </c>
      <c r="F128" s="103" t="s">
        <v>237</v>
      </c>
      <c r="G128" s="166">
        <v>59.84</v>
      </c>
      <c r="H128" s="166">
        <v>59.84</v>
      </c>
      <c r="I128" s="175"/>
      <c r="J128" s="100"/>
      <c r="K128" s="101"/>
      <c r="L128" s="101"/>
      <c r="M128" s="82"/>
      <c r="N128" s="82"/>
    </row>
    <row r="129" spans="1:14" ht="15" thickBot="1">
      <c r="A129" s="100">
        <v>2050203</v>
      </c>
      <c r="B129" s="102" t="s">
        <v>131</v>
      </c>
      <c r="C129" s="105">
        <v>50502</v>
      </c>
      <c r="D129" s="103" t="s">
        <v>76</v>
      </c>
      <c r="E129" s="105">
        <v>30213</v>
      </c>
      <c r="F129" s="103" t="s">
        <v>240</v>
      </c>
      <c r="G129" s="166">
        <v>17.55</v>
      </c>
      <c r="H129" s="166">
        <v>17.55</v>
      </c>
      <c r="I129" s="175"/>
      <c r="J129" s="100"/>
      <c r="K129" s="101"/>
      <c r="L129" s="101"/>
      <c r="M129" s="82"/>
      <c r="N129" s="82"/>
    </row>
    <row r="130" spans="1:14" ht="15" thickBot="1">
      <c r="A130" s="100">
        <v>2050203</v>
      </c>
      <c r="B130" s="102" t="s">
        <v>131</v>
      </c>
      <c r="C130" s="105">
        <v>50502</v>
      </c>
      <c r="D130" s="103" t="s">
        <v>76</v>
      </c>
      <c r="E130" s="105">
        <v>30216</v>
      </c>
      <c r="F130" s="103" t="s">
        <v>244</v>
      </c>
      <c r="G130" s="166">
        <v>6.12</v>
      </c>
      <c r="H130" s="166">
        <v>6.12</v>
      </c>
      <c r="I130" s="175"/>
      <c r="J130" s="100"/>
      <c r="K130" s="101"/>
      <c r="L130" s="101"/>
      <c r="M130" s="82"/>
      <c r="N130" s="82"/>
    </row>
    <row r="131" spans="1:14" ht="15" thickBot="1">
      <c r="A131" s="100">
        <v>2050203</v>
      </c>
      <c r="B131" s="102" t="s">
        <v>131</v>
      </c>
      <c r="C131" s="105">
        <v>50502</v>
      </c>
      <c r="D131" s="103" t="s">
        <v>76</v>
      </c>
      <c r="E131" s="105">
        <v>30229</v>
      </c>
      <c r="F131" s="103" t="s">
        <v>252</v>
      </c>
      <c r="G131" s="166">
        <v>46.02</v>
      </c>
      <c r="H131" s="166">
        <v>46.02</v>
      </c>
      <c r="I131" s="175"/>
      <c r="J131" s="100"/>
      <c r="K131" s="101"/>
      <c r="L131" s="101"/>
      <c r="M131" s="82"/>
      <c r="N131" s="82"/>
    </row>
    <row r="132" spans="1:14" ht="15" thickBot="1">
      <c r="A132" s="100">
        <v>2050203</v>
      </c>
      <c r="B132" s="102" t="s">
        <v>131</v>
      </c>
      <c r="C132" s="105">
        <v>50502</v>
      </c>
      <c r="D132" s="103" t="s">
        <v>76</v>
      </c>
      <c r="E132" s="105">
        <v>30231</v>
      </c>
      <c r="F132" s="103" t="s">
        <v>253</v>
      </c>
      <c r="G132" s="166">
        <v>10.8</v>
      </c>
      <c r="H132" s="166">
        <v>10.8</v>
      </c>
      <c r="I132" s="175"/>
      <c r="J132" s="100"/>
      <c r="K132" s="101"/>
      <c r="L132" s="101"/>
      <c r="M132" s="82"/>
      <c r="N132" s="82"/>
    </row>
    <row r="133" spans="1:14" ht="15" thickBot="1">
      <c r="A133" s="100">
        <v>2050203</v>
      </c>
      <c r="B133" s="102" t="s">
        <v>131</v>
      </c>
      <c r="C133" s="105">
        <v>50502</v>
      </c>
      <c r="D133" s="103" t="s">
        <v>76</v>
      </c>
      <c r="E133" s="105">
        <v>30299</v>
      </c>
      <c r="F133" s="103" t="s">
        <v>257</v>
      </c>
      <c r="G133" s="166">
        <v>5.21</v>
      </c>
      <c r="H133" s="166">
        <v>5.21</v>
      </c>
      <c r="I133" s="175"/>
      <c r="J133" s="100"/>
      <c r="K133" s="101"/>
      <c r="L133" s="101"/>
      <c r="M133" s="82"/>
      <c r="N133" s="82"/>
    </row>
    <row r="134" spans="1:14" ht="15" thickBot="1">
      <c r="A134" s="100">
        <v>2050299</v>
      </c>
      <c r="B134" s="102" t="s">
        <v>132</v>
      </c>
      <c r="C134" s="105">
        <v>50501</v>
      </c>
      <c r="D134" s="103" t="s">
        <v>73</v>
      </c>
      <c r="E134" s="105">
        <v>30101</v>
      </c>
      <c r="F134" s="103" t="s">
        <v>74</v>
      </c>
      <c r="G134" s="166">
        <v>84</v>
      </c>
      <c r="H134" s="166"/>
      <c r="I134" s="175">
        <v>84</v>
      </c>
      <c r="J134" s="100"/>
      <c r="K134" s="101"/>
      <c r="L134" s="101"/>
      <c r="M134" s="82"/>
      <c r="N134" s="82"/>
    </row>
    <row r="135" spans="1:14" ht="15" thickBot="1">
      <c r="A135" s="100">
        <v>2050299</v>
      </c>
      <c r="B135" s="102" t="s">
        <v>132</v>
      </c>
      <c r="C135" s="105">
        <v>50501</v>
      </c>
      <c r="D135" s="103" t="s">
        <v>73</v>
      </c>
      <c r="E135" s="105">
        <v>30199</v>
      </c>
      <c r="F135" s="103" t="s">
        <v>223</v>
      </c>
      <c r="G135" s="166">
        <v>933.14</v>
      </c>
      <c r="H135" s="166"/>
      <c r="I135" s="169">
        <v>933.14</v>
      </c>
      <c r="J135" s="100"/>
      <c r="K135" s="101"/>
      <c r="L135" s="101"/>
      <c r="M135" s="82"/>
      <c r="N135" s="82"/>
    </row>
    <row r="136" spans="1:14" ht="15" thickBot="1">
      <c r="A136" s="100">
        <v>2050299</v>
      </c>
      <c r="B136" s="102" t="s">
        <v>132</v>
      </c>
      <c r="C136" s="105">
        <v>50502</v>
      </c>
      <c r="D136" s="103" t="s">
        <v>76</v>
      </c>
      <c r="E136" s="105">
        <v>30201</v>
      </c>
      <c r="F136" s="103" t="s">
        <v>77</v>
      </c>
      <c r="G136" s="166">
        <v>662.85</v>
      </c>
      <c r="H136" s="166"/>
      <c r="I136" s="175">
        <v>662.85</v>
      </c>
      <c r="J136" s="100"/>
      <c r="K136" s="101"/>
      <c r="L136" s="101"/>
      <c r="M136" s="82"/>
      <c r="N136" s="82"/>
    </row>
    <row r="137" spans="1:14" ht="15" thickBot="1">
      <c r="A137" s="100">
        <v>2050299</v>
      </c>
      <c r="B137" s="102" t="s">
        <v>132</v>
      </c>
      <c r="C137" s="105">
        <v>50502</v>
      </c>
      <c r="D137" s="103" t="s">
        <v>76</v>
      </c>
      <c r="E137" s="105">
        <v>30213</v>
      </c>
      <c r="F137" s="103" t="s">
        <v>240</v>
      </c>
      <c r="G137" s="166">
        <v>80.72</v>
      </c>
      <c r="H137" s="166"/>
      <c r="I137" s="175">
        <v>80.72</v>
      </c>
      <c r="J137" s="100"/>
      <c r="K137" s="101"/>
      <c r="L137" s="101"/>
      <c r="M137" s="82"/>
      <c r="N137" s="82"/>
    </row>
    <row r="138" spans="1:14" ht="15" thickBot="1">
      <c r="A138" s="100">
        <v>2050299</v>
      </c>
      <c r="B138" s="102" t="s">
        <v>132</v>
      </c>
      <c r="C138" s="105">
        <v>50502</v>
      </c>
      <c r="D138" s="103" t="s">
        <v>76</v>
      </c>
      <c r="E138" s="105">
        <v>30216</v>
      </c>
      <c r="F138" s="103" t="s">
        <v>244</v>
      </c>
      <c r="G138" s="166">
        <v>143.51</v>
      </c>
      <c r="H138" s="166"/>
      <c r="I138" s="175">
        <v>143.51</v>
      </c>
      <c r="J138" s="100"/>
      <c r="K138" s="101"/>
      <c r="L138" s="101"/>
      <c r="M138" s="82"/>
      <c r="N138" s="82"/>
    </row>
    <row r="139" spans="1:14" ht="15" thickBot="1">
      <c r="A139" s="100">
        <v>2050299</v>
      </c>
      <c r="B139" s="102" t="s">
        <v>132</v>
      </c>
      <c r="C139" s="105">
        <v>50502</v>
      </c>
      <c r="D139" s="103" t="s">
        <v>76</v>
      </c>
      <c r="E139" s="105">
        <v>30226</v>
      </c>
      <c r="F139" s="103" t="s">
        <v>278</v>
      </c>
      <c r="G139" s="166">
        <f>I139</f>
        <v>792.32</v>
      </c>
      <c r="H139" s="166"/>
      <c r="I139" s="175">
        <f>61.87+730.45</f>
        <v>792.32</v>
      </c>
      <c r="J139" s="100"/>
      <c r="K139" s="101"/>
      <c r="L139" s="101"/>
      <c r="M139" s="82"/>
      <c r="N139" s="82"/>
    </row>
    <row r="140" spans="1:14" ht="15" thickBot="1">
      <c r="A140" s="100">
        <v>2050299</v>
      </c>
      <c r="B140" s="102" t="s">
        <v>132</v>
      </c>
      <c r="C140" s="105">
        <v>50502</v>
      </c>
      <c r="D140" s="103" t="s">
        <v>76</v>
      </c>
      <c r="E140" s="105">
        <v>30299</v>
      </c>
      <c r="F140" s="103" t="s">
        <v>257</v>
      </c>
      <c r="G140" s="166">
        <v>459.2</v>
      </c>
      <c r="H140" s="166"/>
      <c r="I140" s="175">
        <v>459.2</v>
      </c>
      <c r="J140" s="100"/>
      <c r="K140" s="101"/>
      <c r="L140" s="101"/>
      <c r="M140" s="82"/>
      <c r="N140" s="82"/>
    </row>
    <row r="141" spans="1:14" ht="15" thickBot="1">
      <c r="A141" s="100">
        <v>2050299</v>
      </c>
      <c r="B141" s="102" t="s">
        <v>132</v>
      </c>
      <c r="C141" s="105">
        <v>51006</v>
      </c>
      <c r="D141" s="103" t="s">
        <v>441</v>
      </c>
      <c r="E141" s="105">
        <v>31002</v>
      </c>
      <c r="F141" s="103" t="s">
        <v>80</v>
      </c>
      <c r="G141" s="166">
        <v>119.77</v>
      </c>
      <c r="H141" s="166"/>
      <c r="I141" s="175">
        <v>119.77</v>
      </c>
      <c r="J141" s="100"/>
      <c r="K141" s="101"/>
      <c r="L141" s="101"/>
      <c r="M141" s="82"/>
      <c r="N141" s="82"/>
    </row>
    <row r="142" spans="1:14" ht="15" thickBot="1">
      <c r="A142" s="100">
        <v>2050299</v>
      </c>
      <c r="B142" s="102" t="s">
        <v>132</v>
      </c>
      <c r="C142" s="105">
        <v>51007</v>
      </c>
      <c r="D142" s="103" t="s">
        <v>285</v>
      </c>
      <c r="E142" s="105">
        <v>31006</v>
      </c>
      <c r="F142" s="103" t="s">
        <v>285</v>
      </c>
      <c r="G142" s="166">
        <v>244.5</v>
      </c>
      <c r="H142" s="166"/>
      <c r="I142" s="166">
        <v>244.5</v>
      </c>
      <c r="J142" s="100"/>
      <c r="K142" s="101"/>
      <c r="L142" s="101"/>
      <c r="M142" s="82"/>
      <c r="N142" s="82"/>
    </row>
    <row r="143" spans="1:14" ht="15" thickBot="1">
      <c r="A143" s="100">
        <v>2050299</v>
      </c>
      <c r="B143" s="102" t="s">
        <v>132</v>
      </c>
      <c r="C143" s="105">
        <v>51099</v>
      </c>
      <c r="D143" s="103" t="s">
        <v>79</v>
      </c>
      <c r="E143" s="105">
        <v>31099</v>
      </c>
      <c r="F143" s="103" t="s">
        <v>79</v>
      </c>
      <c r="G143" s="166">
        <v>65</v>
      </c>
      <c r="H143" s="166"/>
      <c r="I143" s="175">
        <v>65</v>
      </c>
      <c r="J143" s="100"/>
      <c r="K143" s="101"/>
      <c r="L143" s="101"/>
      <c r="M143" s="82"/>
      <c r="N143" s="82"/>
    </row>
    <row r="144" spans="1:14" ht="15" thickBot="1">
      <c r="A144" s="100">
        <v>20504</v>
      </c>
      <c r="B144" s="102" t="s">
        <v>133</v>
      </c>
      <c r="C144" s="102"/>
      <c r="D144" s="103"/>
      <c r="E144" s="102"/>
      <c r="F144" s="103"/>
      <c r="G144" s="166">
        <v>23.679999999999996</v>
      </c>
      <c r="H144" s="166">
        <v>23.679999999999996</v>
      </c>
      <c r="I144" s="166">
        <v>0</v>
      </c>
      <c r="J144" s="100"/>
      <c r="K144" s="101"/>
      <c r="L144" s="101"/>
      <c r="M144" s="82"/>
      <c r="N144" s="82"/>
    </row>
    <row r="145" spans="1:14" ht="15" thickBot="1">
      <c r="A145" s="100">
        <v>2050401</v>
      </c>
      <c r="B145" s="102" t="s">
        <v>134</v>
      </c>
      <c r="C145" s="105">
        <v>50502</v>
      </c>
      <c r="D145" s="103" t="s">
        <v>76</v>
      </c>
      <c r="E145" s="105">
        <v>30201</v>
      </c>
      <c r="F145" s="103" t="s">
        <v>77</v>
      </c>
      <c r="G145" s="166">
        <v>1</v>
      </c>
      <c r="H145" s="169">
        <v>1</v>
      </c>
      <c r="I145" s="169"/>
      <c r="J145" s="100"/>
      <c r="K145" s="101"/>
      <c r="L145" s="101"/>
      <c r="M145" s="82"/>
      <c r="N145" s="82"/>
    </row>
    <row r="146" spans="1:14" ht="15" thickBot="1">
      <c r="A146" s="100">
        <v>2050401</v>
      </c>
      <c r="B146" s="102" t="s">
        <v>134</v>
      </c>
      <c r="C146" s="105">
        <v>50502</v>
      </c>
      <c r="D146" s="103" t="s">
        <v>76</v>
      </c>
      <c r="E146" s="105">
        <v>30205</v>
      </c>
      <c r="F146" s="103" t="s">
        <v>229</v>
      </c>
      <c r="G146" s="166">
        <v>0.61</v>
      </c>
      <c r="H146" s="169">
        <v>0.61</v>
      </c>
      <c r="I146" s="169"/>
      <c r="J146" s="100"/>
      <c r="K146" s="101"/>
      <c r="L146" s="101"/>
      <c r="M146" s="82"/>
      <c r="N146" s="82"/>
    </row>
    <row r="147" spans="1:14" ht="15" thickBot="1">
      <c r="A147" s="100">
        <v>2050401</v>
      </c>
      <c r="B147" s="102" t="s">
        <v>134</v>
      </c>
      <c r="C147" s="105">
        <v>50502</v>
      </c>
      <c r="D147" s="103" t="s">
        <v>76</v>
      </c>
      <c r="E147" s="105">
        <v>30206</v>
      </c>
      <c r="F147" s="103" t="s">
        <v>231</v>
      </c>
      <c r="G147" s="166">
        <v>5</v>
      </c>
      <c r="H147" s="169">
        <v>5</v>
      </c>
      <c r="I147" s="169"/>
      <c r="J147" s="100"/>
      <c r="K147" s="101"/>
      <c r="L147" s="101"/>
      <c r="M147" s="82"/>
      <c r="N147" s="82"/>
    </row>
    <row r="148" spans="1:14" ht="15" thickBot="1">
      <c r="A148" s="100">
        <v>2050401</v>
      </c>
      <c r="B148" s="102" t="s">
        <v>134</v>
      </c>
      <c r="C148" s="105">
        <v>50502</v>
      </c>
      <c r="D148" s="103" t="s">
        <v>76</v>
      </c>
      <c r="E148" s="105">
        <v>30207</v>
      </c>
      <c r="F148" s="103" t="s">
        <v>233</v>
      </c>
      <c r="G148" s="166">
        <v>1.84</v>
      </c>
      <c r="H148" s="169">
        <v>1.84</v>
      </c>
      <c r="I148" s="169"/>
      <c r="J148" s="100"/>
      <c r="K148" s="101"/>
      <c r="L148" s="101"/>
      <c r="M148" s="82"/>
      <c r="N148" s="82"/>
    </row>
    <row r="149" spans="1:14" ht="15" thickBot="1">
      <c r="A149" s="100">
        <v>2050401</v>
      </c>
      <c r="B149" s="102" t="s">
        <v>134</v>
      </c>
      <c r="C149" s="105">
        <v>50502</v>
      </c>
      <c r="D149" s="103" t="s">
        <v>76</v>
      </c>
      <c r="E149" s="105">
        <v>30208</v>
      </c>
      <c r="F149" s="103" t="s">
        <v>235</v>
      </c>
      <c r="G149" s="166">
        <v>7.31</v>
      </c>
      <c r="H149" s="169">
        <v>7.31</v>
      </c>
      <c r="I149" s="169"/>
      <c r="J149" s="100"/>
      <c r="K149" s="101"/>
      <c r="L149" s="101"/>
      <c r="M149" s="82"/>
      <c r="N149" s="82"/>
    </row>
    <row r="150" spans="1:14" ht="15" thickBot="1">
      <c r="A150" s="100">
        <v>2050401</v>
      </c>
      <c r="B150" s="102" t="s">
        <v>134</v>
      </c>
      <c r="C150" s="105">
        <v>50502</v>
      </c>
      <c r="D150" s="103" t="s">
        <v>76</v>
      </c>
      <c r="E150" s="105">
        <v>30213</v>
      </c>
      <c r="F150" s="103" t="s">
        <v>240</v>
      </c>
      <c r="G150" s="166">
        <v>2.38</v>
      </c>
      <c r="H150" s="169">
        <v>2.38</v>
      </c>
      <c r="I150" s="169"/>
      <c r="J150" s="100"/>
      <c r="K150" s="101"/>
      <c r="L150" s="101"/>
      <c r="M150" s="82"/>
      <c r="N150" s="82"/>
    </row>
    <row r="151" spans="1:14" ht="15" thickBot="1">
      <c r="A151" s="100">
        <v>2050401</v>
      </c>
      <c r="B151" s="102" t="s">
        <v>134</v>
      </c>
      <c r="C151" s="105">
        <v>50502</v>
      </c>
      <c r="D151" s="103" t="s">
        <v>76</v>
      </c>
      <c r="E151" s="105">
        <v>30216</v>
      </c>
      <c r="F151" s="103" t="s">
        <v>244</v>
      </c>
      <c r="G151" s="166">
        <v>0.32</v>
      </c>
      <c r="H151" s="169">
        <v>0.32</v>
      </c>
      <c r="I151" s="169"/>
      <c r="J151" s="100"/>
      <c r="K151" s="101"/>
      <c r="L151" s="101"/>
      <c r="M151" s="82"/>
      <c r="N151" s="82"/>
    </row>
    <row r="152" spans="1:14" ht="15" thickBot="1">
      <c r="A152" s="100">
        <v>2050401</v>
      </c>
      <c r="B152" s="102" t="s">
        <v>134</v>
      </c>
      <c r="C152" s="105">
        <v>50502</v>
      </c>
      <c r="D152" s="103" t="s">
        <v>76</v>
      </c>
      <c r="E152" s="105">
        <v>30217</v>
      </c>
      <c r="F152" s="103" t="s">
        <v>247</v>
      </c>
      <c r="G152" s="166">
        <v>0.15</v>
      </c>
      <c r="H152" s="169">
        <v>0.15</v>
      </c>
      <c r="I152" s="169"/>
      <c r="J152" s="100"/>
      <c r="K152" s="101"/>
      <c r="L152" s="101"/>
      <c r="M152" s="82"/>
      <c r="N152" s="82"/>
    </row>
    <row r="153" spans="1:14" ht="15" thickBot="1">
      <c r="A153" s="100">
        <v>2050401</v>
      </c>
      <c r="B153" s="102" t="s">
        <v>134</v>
      </c>
      <c r="C153" s="105">
        <v>50502</v>
      </c>
      <c r="D153" s="103" t="s">
        <v>76</v>
      </c>
      <c r="E153" s="105">
        <v>30229</v>
      </c>
      <c r="F153" s="103" t="s">
        <v>252</v>
      </c>
      <c r="G153" s="166">
        <v>2.37</v>
      </c>
      <c r="H153" s="169">
        <v>2.37</v>
      </c>
      <c r="I153" s="169"/>
      <c r="J153" s="100"/>
      <c r="K153" s="101"/>
      <c r="L153" s="101"/>
      <c r="M153" s="82"/>
      <c r="N153" s="82"/>
    </row>
    <row r="154" spans="1:14" ht="15" thickBot="1">
      <c r="A154" s="100">
        <v>2050401</v>
      </c>
      <c r="B154" s="102" t="s">
        <v>134</v>
      </c>
      <c r="C154" s="105">
        <v>50502</v>
      </c>
      <c r="D154" s="103" t="s">
        <v>76</v>
      </c>
      <c r="E154" s="105">
        <v>30231</v>
      </c>
      <c r="F154" s="103" t="s">
        <v>253</v>
      </c>
      <c r="G154" s="166">
        <v>2.7</v>
      </c>
      <c r="H154" s="169">
        <v>2.7</v>
      </c>
      <c r="I154" s="169"/>
      <c r="J154" s="100"/>
      <c r="K154" s="101"/>
      <c r="L154" s="101"/>
      <c r="M154" s="82"/>
      <c r="N154" s="82"/>
    </row>
    <row r="155" spans="1:14" ht="15" thickBot="1">
      <c r="A155" s="100">
        <v>20509</v>
      </c>
      <c r="B155" s="102" t="s">
        <v>442</v>
      </c>
      <c r="C155" s="105"/>
      <c r="D155" s="103"/>
      <c r="E155" s="105"/>
      <c r="F155" s="103"/>
      <c r="G155" s="166">
        <f>SUM(G156:G162)</f>
        <v>845.11</v>
      </c>
      <c r="H155" s="166">
        <v>0</v>
      </c>
      <c r="I155" s="166">
        <f>SUM(I156:I162)</f>
        <v>845.11</v>
      </c>
      <c r="J155" s="100"/>
      <c r="K155" s="101"/>
      <c r="L155" s="101"/>
      <c r="M155" s="82"/>
      <c r="N155" s="82"/>
    </row>
    <row r="156" spans="1:14" ht="15" thickBot="1">
      <c r="A156" s="100">
        <v>2050999</v>
      </c>
      <c r="B156" s="102" t="s">
        <v>135</v>
      </c>
      <c r="C156" s="105">
        <v>50502</v>
      </c>
      <c r="D156" s="103" t="s">
        <v>76</v>
      </c>
      <c r="E156" s="105">
        <v>30201</v>
      </c>
      <c r="F156" s="103" t="s">
        <v>77</v>
      </c>
      <c r="G156" s="166">
        <v>183.14</v>
      </c>
      <c r="H156" s="166"/>
      <c r="I156" s="175">
        <v>183.14</v>
      </c>
      <c r="J156" s="100"/>
      <c r="K156" s="101"/>
      <c r="L156" s="101"/>
      <c r="M156" s="82"/>
      <c r="N156" s="82"/>
    </row>
    <row r="157" spans="1:14" ht="15" thickBot="1">
      <c r="A157" s="100">
        <v>2050999</v>
      </c>
      <c r="B157" s="102" t="s">
        <v>135</v>
      </c>
      <c r="C157" s="105">
        <v>50502</v>
      </c>
      <c r="D157" s="103" t="s">
        <v>76</v>
      </c>
      <c r="E157" s="105">
        <v>30213</v>
      </c>
      <c r="F157" s="103" t="s">
        <v>240</v>
      </c>
      <c r="G157" s="166">
        <v>104</v>
      </c>
      <c r="H157" s="166"/>
      <c r="I157" s="175">
        <v>104</v>
      </c>
      <c r="J157" s="100"/>
      <c r="K157" s="101"/>
      <c r="L157" s="101"/>
      <c r="M157" s="82"/>
      <c r="N157" s="82"/>
    </row>
    <row r="158" spans="1:14" ht="15" thickBot="1">
      <c r="A158" s="100">
        <v>2050999</v>
      </c>
      <c r="B158" s="102" t="s">
        <v>135</v>
      </c>
      <c r="C158" s="105">
        <v>50502</v>
      </c>
      <c r="D158" s="103" t="s">
        <v>76</v>
      </c>
      <c r="E158" s="105">
        <v>30216</v>
      </c>
      <c r="F158" s="103" t="s">
        <v>244</v>
      </c>
      <c r="G158" s="166">
        <v>33.78</v>
      </c>
      <c r="H158" s="166"/>
      <c r="I158" s="175">
        <v>33.78</v>
      </c>
      <c r="J158" s="100"/>
      <c r="K158" s="101"/>
      <c r="L158" s="101"/>
      <c r="M158" s="82"/>
      <c r="N158" s="82"/>
    </row>
    <row r="159" spans="1:14" ht="15" thickBot="1">
      <c r="A159" s="100">
        <v>2050999</v>
      </c>
      <c r="B159" s="102" t="s">
        <v>135</v>
      </c>
      <c r="C159" s="105">
        <v>50502</v>
      </c>
      <c r="D159" s="103" t="s">
        <v>76</v>
      </c>
      <c r="E159" s="105">
        <v>30299</v>
      </c>
      <c r="F159" s="103" t="s">
        <v>257</v>
      </c>
      <c r="G159" s="166">
        <f>I159</f>
        <v>237.37</v>
      </c>
      <c r="H159" s="166"/>
      <c r="I159" s="175">
        <f>150.49+86.88</f>
        <v>237.37</v>
      </c>
      <c r="J159" s="100"/>
      <c r="K159" s="101"/>
      <c r="L159" s="101"/>
      <c r="M159" s="82"/>
      <c r="N159" s="82"/>
    </row>
    <row r="160" spans="1:14" ht="15" thickBot="1">
      <c r="A160" s="100">
        <v>2050999</v>
      </c>
      <c r="B160" s="102" t="s">
        <v>135</v>
      </c>
      <c r="C160" s="105">
        <v>51006</v>
      </c>
      <c r="D160" s="103" t="s">
        <v>441</v>
      </c>
      <c r="E160" s="105">
        <v>31002</v>
      </c>
      <c r="F160" s="103" t="s">
        <v>80</v>
      </c>
      <c r="G160" s="166">
        <v>121.72</v>
      </c>
      <c r="H160" s="166"/>
      <c r="I160" s="175">
        <v>121.72</v>
      </c>
      <c r="J160" s="100"/>
      <c r="K160" s="101"/>
      <c r="L160" s="101"/>
      <c r="M160" s="82"/>
      <c r="N160" s="82"/>
    </row>
    <row r="161" spans="1:14" ht="15" thickBot="1">
      <c r="A161" s="100">
        <v>2050999</v>
      </c>
      <c r="B161" s="102" t="s">
        <v>135</v>
      </c>
      <c r="C161" s="105">
        <v>51007</v>
      </c>
      <c r="D161" s="103" t="s">
        <v>285</v>
      </c>
      <c r="E161" s="105">
        <v>31006</v>
      </c>
      <c r="F161" s="103" t="s">
        <v>285</v>
      </c>
      <c r="G161" s="166">
        <v>137.21</v>
      </c>
      <c r="H161" s="166"/>
      <c r="I161" s="175">
        <v>137.21</v>
      </c>
      <c r="J161" s="100"/>
      <c r="K161" s="101"/>
      <c r="L161" s="101"/>
      <c r="M161" s="82"/>
      <c r="N161" s="82"/>
    </row>
    <row r="162" spans="1:14" ht="15" thickBot="1">
      <c r="A162" s="100">
        <v>2050999</v>
      </c>
      <c r="B162" s="102" t="s">
        <v>135</v>
      </c>
      <c r="C162" s="105">
        <v>51099</v>
      </c>
      <c r="D162" s="103" t="s">
        <v>79</v>
      </c>
      <c r="E162" s="105">
        <v>31099</v>
      </c>
      <c r="F162" s="103" t="s">
        <v>79</v>
      </c>
      <c r="G162" s="166">
        <v>27.89</v>
      </c>
      <c r="H162" s="166"/>
      <c r="I162" s="175">
        <v>27.89</v>
      </c>
      <c r="J162" s="100"/>
      <c r="K162" s="101"/>
      <c r="L162" s="101"/>
      <c r="M162" s="82"/>
      <c r="N162" s="82"/>
    </row>
    <row r="163" spans="1:14" ht="15" thickBot="1">
      <c r="A163" s="97">
        <v>207</v>
      </c>
      <c r="B163" s="98" t="s">
        <v>315</v>
      </c>
      <c r="C163" s="98"/>
      <c r="D163" s="99"/>
      <c r="E163" s="98"/>
      <c r="F163" s="99"/>
      <c r="G163" s="168">
        <v>409.2</v>
      </c>
      <c r="H163" s="168">
        <v>0</v>
      </c>
      <c r="I163" s="168">
        <v>409.2</v>
      </c>
      <c r="J163" s="110"/>
      <c r="K163" s="101"/>
      <c r="L163" s="101"/>
      <c r="M163" s="82"/>
      <c r="N163" s="82"/>
    </row>
    <row r="164" spans="1:14" ht="15" thickBot="1">
      <c r="A164" s="100">
        <v>20701</v>
      </c>
      <c r="B164" s="102" t="s">
        <v>316</v>
      </c>
      <c r="C164" s="102"/>
      <c r="D164" s="103"/>
      <c r="E164" s="102"/>
      <c r="F164" s="103"/>
      <c r="G164" s="166">
        <v>409.2</v>
      </c>
      <c r="H164" s="166">
        <v>0</v>
      </c>
      <c r="I164" s="166">
        <v>409.2</v>
      </c>
      <c r="J164" s="100"/>
      <c r="K164" s="101"/>
      <c r="L164" s="101"/>
      <c r="M164" s="82"/>
      <c r="N164" s="82"/>
    </row>
    <row r="165" spans="1:14" ht="15" thickBot="1">
      <c r="A165" s="100">
        <v>2070199</v>
      </c>
      <c r="B165" s="102" t="s">
        <v>317</v>
      </c>
      <c r="C165" s="102">
        <v>50201</v>
      </c>
      <c r="D165" s="103" t="s">
        <v>226</v>
      </c>
      <c r="E165" s="105">
        <v>30201</v>
      </c>
      <c r="F165" s="103" t="s">
        <v>77</v>
      </c>
      <c r="G165" s="166">
        <v>55</v>
      </c>
      <c r="H165" s="166"/>
      <c r="I165" s="166">
        <v>55</v>
      </c>
      <c r="J165" s="100"/>
      <c r="K165" s="101"/>
      <c r="L165" s="101"/>
      <c r="M165" s="82"/>
      <c r="N165" s="82"/>
    </row>
    <row r="166" spans="1:14" ht="15" thickBot="1">
      <c r="A166" s="100">
        <v>2070199</v>
      </c>
      <c r="B166" s="102" t="s">
        <v>317</v>
      </c>
      <c r="C166" s="105">
        <v>50209</v>
      </c>
      <c r="D166" s="103" t="s">
        <v>240</v>
      </c>
      <c r="E166" s="105">
        <v>30213</v>
      </c>
      <c r="F166" s="103" t="s">
        <v>240</v>
      </c>
      <c r="G166" s="166">
        <v>1</v>
      </c>
      <c r="H166" s="166"/>
      <c r="I166" s="175">
        <v>1</v>
      </c>
      <c r="J166" s="100"/>
      <c r="K166" s="101"/>
      <c r="L166" s="101"/>
      <c r="M166" s="82"/>
      <c r="N166" s="82"/>
    </row>
    <row r="167" spans="1:14" ht="15" thickBot="1">
      <c r="A167" s="100">
        <v>2070199</v>
      </c>
      <c r="B167" s="102" t="s">
        <v>317</v>
      </c>
      <c r="C167" s="105">
        <v>50205</v>
      </c>
      <c r="D167" s="103" t="s">
        <v>277</v>
      </c>
      <c r="E167" s="105">
        <v>30226</v>
      </c>
      <c r="F167" s="103" t="s">
        <v>278</v>
      </c>
      <c r="G167" s="166">
        <v>84.2</v>
      </c>
      <c r="H167" s="166"/>
      <c r="I167" s="175">
        <v>84.2</v>
      </c>
      <c r="J167" s="100"/>
      <c r="K167" s="101"/>
      <c r="L167" s="101"/>
      <c r="M167" s="82"/>
      <c r="N167" s="82"/>
    </row>
    <row r="168" spans="1:14" ht="15" thickBot="1">
      <c r="A168" s="100">
        <v>2070199</v>
      </c>
      <c r="B168" s="102" t="s">
        <v>317</v>
      </c>
      <c r="C168" s="105">
        <v>50299</v>
      </c>
      <c r="D168" s="103" t="s">
        <v>257</v>
      </c>
      <c r="E168" s="105">
        <v>30299</v>
      </c>
      <c r="F168" s="103" t="s">
        <v>257</v>
      </c>
      <c r="G168" s="166">
        <v>269</v>
      </c>
      <c r="H168" s="166"/>
      <c r="I168" s="175">
        <v>269</v>
      </c>
      <c r="J168" s="100"/>
      <c r="K168" s="101"/>
      <c r="L168" s="101"/>
      <c r="M168" s="82"/>
      <c r="N168" s="82"/>
    </row>
    <row r="169" spans="1:14" s="76" customFormat="1" ht="15" thickBot="1">
      <c r="A169" s="97">
        <v>208</v>
      </c>
      <c r="B169" s="98" t="s">
        <v>138</v>
      </c>
      <c r="C169" s="98"/>
      <c r="D169" s="99"/>
      <c r="E169" s="98"/>
      <c r="F169" s="99"/>
      <c r="G169" s="168">
        <f>G170+G172+G177+G190+G194+G197+G199+G201+G208+G210+G216</f>
        <v>9125.07</v>
      </c>
      <c r="H169" s="168">
        <f t="shared" ref="H169:I169" si="2">H170+H172+H177+H190+H194+H197+H199+H201+H208+H210+H216</f>
        <v>2484.69</v>
      </c>
      <c r="I169" s="168">
        <f t="shared" si="2"/>
        <v>6640.38</v>
      </c>
      <c r="J169" s="100"/>
      <c r="K169" s="101"/>
      <c r="L169" s="101"/>
      <c r="M169" s="82"/>
      <c r="N169" s="82"/>
    </row>
    <row r="170" spans="1:14" s="76" customFormat="1" ht="15" thickBot="1">
      <c r="A170" s="100">
        <v>20801</v>
      </c>
      <c r="B170" s="102" t="s">
        <v>139</v>
      </c>
      <c r="C170" s="102"/>
      <c r="D170" s="103"/>
      <c r="E170" s="102"/>
      <c r="F170" s="103"/>
      <c r="G170" s="166">
        <v>5</v>
      </c>
      <c r="H170" s="166">
        <v>0</v>
      </c>
      <c r="I170" s="166">
        <v>5</v>
      </c>
      <c r="J170" s="100"/>
      <c r="K170" s="101"/>
      <c r="L170" s="101"/>
      <c r="M170" s="82"/>
      <c r="N170" s="82"/>
    </row>
    <row r="171" spans="1:14" s="76" customFormat="1" ht="15" thickBot="1">
      <c r="A171" s="100">
        <v>2080109</v>
      </c>
      <c r="B171" s="102" t="s">
        <v>140</v>
      </c>
      <c r="C171" s="102">
        <v>50209</v>
      </c>
      <c r="D171" s="103" t="s">
        <v>240</v>
      </c>
      <c r="E171" s="105">
        <v>30213</v>
      </c>
      <c r="F171" s="103" t="s">
        <v>443</v>
      </c>
      <c r="G171" s="166">
        <v>5</v>
      </c>
      <c r="H171" s="166"/>
      <c r="I171" s="166">
        <v>5</v>
      </c>
      <c r="J171" s="100"/>
      <c r="K171" s="101"/>
      <c r="L171" s="101"/>
      <c r="M171" s="82"/>
      <c r="N171" s="82"/>
    </row>
    <row r="172" spans="1:14" s="76" customFormat="1" ht="15" thickBot="1">
      <c r="A172" s="100">
        <v>20802</v>
      </c>
      <c r="B172" s="102" t="s">
        <v>444</v>
      </c>
      <c r="C172" s="102"/>
      <c r="D172" s="103"/>
      <c r="E172" s="102"/>
      <c r="F172" s="103"/>
      <c r="G172" s="166">
        <v>4961</v>
      </c>
      <c r="H172" s="166">
        <v>0</v>
      </c>
      <c r="I172" s="166">
        <v>4961</v>
      </c>
      <c r="J172" s="100"/>
      <c r="K172" s="101"/>
      <c r="L172" s="101"/>
      <c r="M172" s="82"/>
      <c r="N172" s="82"/>
    </row>
    <row r="173" spans="1:14" s="76" customFormat="1" ht="15" thickBot="1">
      <c r="A173" s="100">
        <v>2080202</v>
      </c>
      <c r="B173" s="102" t="s">
        <v>124</v>
      </c>
      <c r="C173" s="102">
        <v>50205</v>
      </c>
      <c r="D173" s="103" t="s">
        <v>277</v>
      </c>
      <c r="E173" s="105">
        <v>30226</v>
      </c>
      <c r="F173" s="103" t="s">
        <v>278</v>
      </c>
      <c r="G173" s="166">
        <v>4327.5</v>
      </c>
      <c r="H173" s="166"/>
      <c r="I173" s="166">
        <v>4327.5</v>
      </c>
      <c r="J173" s="100"/>
      <c r="K173" s="101"/>
      <c r="L173" s="101"/>
      <c r="M173" s="82"/>
      <c r="N173" s="82"/>
    </row>
    <row r="174" spans="1:14" s="76" customFormat="1" ht="15" thickBot="1">
      <c r="A174" s="100">
        <v>2080208</v>
      </c>
      <c r="B174" s="102" t="s">
        <v>141</v>
      </c>
      <c r="C174" s="102">
        <v>50201</v>
      </c>
      <c r="D174" s="103" t="s">
        <v>226</v>
      </c>
      <c r="E174" s="105">
        <v>30201</v>
      </c>
      <c r="F174" s="103" t="s">
        <v>77</v>
      </c>
      <c r="G174" s="166">
        <v>0.2</v>
      </c>
      <c r="H174" s="166"/>
      <c r="I174" s="166">
        <v>0.2</v>
      </c>
      <c r="J174" s="100"/>
      <c r="K174" s="101"/>
      <c r="L174" s="101"/>
      <c r="M174" s="82"/>
      <c r="N174" s="82"/>
    </row>
    <row r="175" spans="1:14" s="76" customFormat="1" ht="15" thickBot="1">
      <c r="A175" s="100">
        <v>2080208</v>
      </c>
      <c r="B175" s="102" t="s">
        <v>141</v>
      </c>
      <c r="C175" s="105">
        <v>50205</v>
      </c>
      <c r="D175" s="103" t="s">
        <v>277</v>
      </c>
      <c r="E175" s="105">
        <v>30226</v>
      </c>
      <c r="F175" s="103" t="s">
        <v>278</v>
      </c>
      <c r="G175" s="166">
        <v>555.29999999999995</v>
      </c>
      <c r="H175" s="166"/>
      <c r="I175" s="166">
        <v>555.29999999999995</v>
      </c>
      <c r="J175" s="100"/>
      <c r="K175" s="101"/>
      <c r="L175" s="101"/>
      <c r="M175" s="82"/>
      <c r="N175" s="82"/>
    </row>
    <row r="176" spans="1:14" s="76" customFormat="1" ht="15" thickBot="1">
      <c r="A176" s="100">
        <v>2080299</v>
      </c>
      <c r="B176" s="102" t="s">
        <v>142</v>
      </c>
      <c r="C176" s="105">
        <v>50205</v>
      </c>
      <c r="D176" s="103" t="s">
        <v>277</v>
      </c>
      <c r="E176" s="105">
        <v>30226</v>
      </c>
      <c r="F176" s="103" t="s">
        <v>278</v>
      </c>
      <c r="G176" s="166">
        <v>78</v>
      </c>
      <c r="H176" s="166"/>
      <c r="I176" s="166">
        <v>78</v>
      </c>
      <c r="J176" s="100"/>
      <c r="K176" s="101"/>
      <c r="L176" s="101"/>
      <c r="M176" s="82"/>
      <c r="N176" s="82"/>
    </row>
    <row r="177" spans="1:14" s="76" customFormat="1" ht="15" thickBot="1">
      <c r="A177" s="100">
        <v>20805</v>
      </c>
      <c r="B177" s="102" t="s">
        <v>143</v>
      </c>
      <c r="C177" s="102"/>
      <c r="D177" s="103"/>
      <c r="E177" s="102"/>
      <c r="F177" s="103"/>
      <c r="G177" s="166">
        <f>G178+G179+G180+G181+G182+G183+G184+G185+G186+G187+G188+G189</f>
        <v>2542.69</v>
      </c>
      <c r="H177" s="166">
        <f t="shared" ref="H177:I177" si="3">H178+H179+H180+H181+H182+H183+H184+H185+H186+H187+H188+H189</f>
        <v>2484.69</v>
      </c>
      <c r="I177" s="166">
        <f t="shared" si="3"/>
        <v>58</v>
      </c>
      <c r="J177" s="100"/>
      <c r="K177" s="101"/>
      <c r="L177" s="101"/>
      <c r="M177" s="82"/>
      <c r="N177" s="82"/>
    </row>
    <row r="178" spans="1:14" s="76" customFormat="1" ht="15" thickBot="1">
      <c r="A178" s="100">
        <v>2080502</v>
      </c>
      <c r="B178" s="102" t="s">
        <v>144</v>
      </c>
      <c r="C178" s="105">
        <v>50502</v>
      </c>
      <c r="D178" s="103" t="s">
        <v>76</v>
      </c>
      <c r="E178" s="105">
        <v>30299</v>
      </c>
      <c r="F178" s="103" t="s">
        <v>257</v>
      </c>
      <c r="G178" s="166">
        <v>3.16</v>
      </c>
      <c r="H178" s="169">
        <v>3.16</v>
      </c>
      <c r="I178" s="169"/>
      <c r="J178" s="100"/>
      <c r="K178" s="101"/>
      <c r="L178" s="101"/>
      <c r="M178" s="82"/>
      <c r="N178" s="82"/>
    </row>
    <row r="179" spans="1:14" s="76" customFormat="1" ht="15" thickBot="1">
      <c r="A179" s="100">
        <v>2080502</v>
      </c>
      <c r="B179" s="102" t="s">
        <v>144</v>
      </c>
      <c r="C179" s="105">
        <v>50905</v>
      </c>
      <c r="D179" s="103" t="s">
        <v>291</v>
      </c>
      <c r="E179" s="105">
        <v>30302</v>
      </c>
      <c r="F179" s="103" t="s">
        <v>293</v>
      </c>
      <c r="G179" s="166">
        <v>102.22</v>
      </c>
      <c r="H179" s="166">
        <v>102.22</v>
      </c>
      <c r="I179" s="175"/>
      <c r="J179" s="100"/>
      <c r="K179" s="101"/>
      <c r="L179" s="101"/>
      <c r="M179" s="82"/>
      <c r="N179" s="82"/>
    </row>
    <row r="180" spans="1:14" s="76" customFormat="1" ht="15" thickBot="1">
      <c r="A180" s="100">
        <v>2080502</v>
      </c>
      <c r="B180" s="102" t="s">
        <v>144</v>
      </c>
      <c r="C180" s="105">
        <v>50901</v>
      </c>
      <c r="D180" s="103" t="s">
        <v>268</v>
      </c>
      <c r="E180" s="105">
        <v>30305</v>
      </c>
      <c r="F180" s="103" t="s">
        <v>270</v>
      </c>
      <c r="G180" s="166">
        <v>0.85</v>
      </c>
      <c r="H180" s="166">
        <v>0.85</v>
      </c>
      <c r="I180" s="175"/>
      <c r="J180" s="100"/>
      <c r="K180" s="101"/>
      <c r="L180" s="101"/>
      <c r="M180" s="82"/>
      <c r="N180" s="82"/>
    </row>
    <row r="181" spans="1:14" s="76" customFormat="1" ht="15" thickBot="1">
      <c r="A181" s="100">
        <v>2080502</v>
      </c>
      <c r="B181" s="102" t="s">
        <v>144</v>
      </c>
      <c r="C181" s="105">
        <v>50999</v>
      </c>
      <c r="D181" s="103" t="s">
        <v>260</v>
      </c>
      <c r="E181" s="105">
        <v>30399</v>
      </c>
      <c r="F181" s="103" t="s">
        <v>262</v>
      </c>
      <c r="G181" s="166">
        <v>110.23</v>
      </c>
      <c r="H181" s="166">
        <v>110.23</v>
      </c>
      <c r="I181" s="175"/>
      <c r="J181" s="100"/>
      <c r="K181" s="101"/>
      <c r="L181" s="101"/>
      <c r="M181" s="82"/>
      <c r="N181" s="82"/>
    </row>
    <row r="182" spans="1:14" s="76" customFormat="1" ht="15" thickBot="1">
      <c r="A182" s="100">
        <v>2080503</v>
      </c>
      <c r="B182" s="102" t="s">
        <v>145</v>
      </c>
      <c r="C182" s="105">
        <v>50209</v>
      </c>
      <c r="D182" s="103" t="s">
        <v>240</v>
      </c>
      <c r="E182" s="105">
        <v>30213</v>
      </c>
      <c r="F182" s="103" t="s">
        <v>443</v>
      </c>
      <c r="G182" s="166">
        <v>6</v>
      </c>
      <c r="H182" s="166"/>
      <c r="I182" s="175">
        <v>6</v>
      </c>
      <c r="J182" s="100"/>
      <c r="K182" s="101"/>
      <c r="L182" s="101"/>
      <c r="M182" s="82"/>
      <c r="N182" s="82"/>
    </row>
    <row r="183" spans="1:14" s="76" customFormat="1" ht="15" thickBot="1">
      <c r="A183" s="100">
        <v>2080504</v>
      </c>
      <c r="B183" s="102" t="s">
        <v>146</v>
      </c>
      <c r="C183" s="105">
        <v>50905</v>
      </c>
      <c r="D183" s="103" t="s">
        <v>291</v>
      </c>
      <c r="E183" s="105">
        <v>30302</v>
      </c>
      <c r="F183" s="103" t="s">
        <v>293</v>
      </c>
      <c r="G183" s="166">
        <v>25</v>
      </c>
      <c r="H183" s="166">
        <v>25</v>
      </c>
      <c r="I183" s="175"/>
      <c r="J183" s="100"/>
      <c r="K183" s="101"/>
      <c r="L183" s="101"/>
      <c r="M183" s="82"/>
      <c r="N183" s="82"/>
    </row>
    <row r="184" spans="1:14" s="76" customFormat="1" ht="23.25" thickBot="1">
      <c r="A184" s="100">
        <v>2080505</v>
      </c>
      <c r="B184" s="102" t="s">
        <v>147</v>
      </c>
      <c r="C184" s="105">
        <v>50102</v>
      </c>
      <c r="D184" s="103" t="s">
        <v>273</v>
      </c>
      <c r="E184" s="105">
        <v>30108</v>
      </c>
      <c r="F184" s="103" t="s">
        <v>295</v>
      </c>
      <c r="G184" s="166">
        <f>H184</f>
        <v>350</v>
      </c>
      <c r="H184" s="170">
        <v>350</v>
      </c>
      <c r="I184" s="175"/>
      <c r="J184" s="100"/>
      <c r="K184" s="101"/>
      <c r="L184" s="101"/>
      <c r="M184" s="82"/>
      <c r="N184" s="82"/>
    </row>
    <row r="185" spans="1:14" s="76" customFormat="1" ht="23.25" thickBot="1">
      <c r="A185" s="100">
        <v>2080505</v>
      </c>
      <c r="B185" s="102" t="s">
        <v>147</v>
      </c>
      <c r="C185" s="105">
        <v>50501</v>
      </c>
      <c r="D185" s="103" t="s">
        <v>73</v>
      </c>
      <c r="E185" s="105">
        <v>30108</v>
      </c>
      <c r="F185" s="103" t="s">
        <v>295</v>
      </c>
      <c r="G185" s="166">
        <v>1128.21</v>
      </c>
      <c r="H185" s="166">
        <v>1128.21</v>
      </c>
      <c r="I185" s="175"/>
      <c r="J185" s="100"/>
      <c r="K185" s="101"/>
      <c r="L185" s="101"/>
      <c r="M185" s="82"/>
      <c r="N185" s="82"/>
    </row>
    <row r="186" spans="1:14" s="76" customFormat="1" ht="23.25" thickBot="1">
      <c r="A186" s="100">
        <v>2080506</v>
      </c>
      <c r="B186" s="102" t="s">
        <v>148</v>
      </c>
      <c r="C186" s="105">
        <v>50102</v>
      </c>
      <c r="D186" s="103" t="s">
        <v>273</v>
      </c>
      <c r="E186" s="105">
        <v>30109</v>
      </c>
      <c r="F186" s="103" t="s">
        <v>297</v>
      </c>
      <c r="G186" s="166">
        <v>200</v>
      </c>
      <c r="H186" s="166">
        <v>200</v>
      </c>
      <c r="I186" s="175"/>
      <c r="J186" s="100"/>
      <c r="K186" s="101"/>
      <c r="L186" s="101"/>
      <c r="M186" s="82"/>
      <c r="N186" s="82"/>
    </row>
    <row r="187" spans="1:14" s="76" customFormat="1" ht="23.25" thickBot="1">
      <c r="A187" s="100">
        <v>2080506</v>
      </c>
      <c r="B187" s="102" t="s">
        <v>148</v>
      </c>
      <c r="C187" s="105">
        <v>50501</v>
      </c>
      <c r="D187" s="103" t="s">
        <v>73</v>
      </c>
      <c r="E187" s="105">
        <v>30109</v>
      </c>
      <c r="F187" s="103" t="s">
        <v>297</v>
      </c>
      <c r="G187" s="166">
        <v>546.02</v>
      </c>
      <c r="H187" s="166">
        <v>546.02</v>
      </c>
      <c r="I187" s="175"/>
      <c r="J187" s="100"/>
      <c r="K187" s="101"/>
      <c r="L187" s="101"/>
      <c r="M187" s="82"/>
      <c r="N187" s="82"/>
    </row>
    <row r="188" spans="1:14" s="76" customFormat="1" ht="15" thickBot="1">
      <c r="A188" s="100">
        <v>2080599</v>
      </c>
      <c r="B188" s="102" t="s">
        <v>149</v>
      </c>
      <c r="C188" s="105">
        <v>50905</v>
      </c>
      <c r="D188" s="103" t="s">
        <v>291</v>
      </c>
      <c r="E188" s="105">
        <v>30302</v>
      </c>
      <c r="F188" s="103" t="s">
        <v>293</v>
      </c>
      <c r="G188" s="166">
        <v>19</v>
      </c>
      <c r="H188" s="166">
        <v>19</v>
      </c>
      <c r="I188" s="175"/>
      <c r="J188" s="100"/>
      <c r="K188" s="101"/>
      <c r="L188" s="101"/>
      <c r="M188" s="82"/>
      <c r="N188" s="82"/>
    </row>
    <row r="189" spans="1:14" s="76" customFormat="1" ht="15" thickBot="1">
      <c r="A189" s="100">
        <v>2080599</v>
      </c>
      <c r="B189" s="102" t="s">
        <v>149</v>
      </c>
      <c r="C189" s="105">
        <v>50905</v>
      </c>
      <c r="D189" s="103" t="s">
        <v>291</v>
      </c>
      <c r="E189" s="105">
        <v>30302</v>
      </c>
      <c r="F189" s="103" t="s">
        <v>293</v>
      </c>
      <c r="G189" s="166">
        <v>52</v>
      </c>
      <c r="H189" s="169"/>
      <c r="I189" s="175">
        <v>52</v>
      </c>
      <c r="J189" s="100"/>
      <c r="K189" s="101"/>
      <c r="L189" s="101"/>
      <c r="M189" s="82"/>
      <c r="N189" s="82"/>
    </row>
    <row r="190" spans="1:14" s="76" customFormat="1" ht="15" thickBot="1">
      <c r="A190" s="100">
        <v>20807</v>
      </c>
      <c r="B190" s="102" t="s">
        <v>150</v>
      </c>
      <c r="C190" s="102"/>
      <c r="D190" s="103"/>
      <c r="E190" s="102"/>
      <c r="F190" s="103"/>
      <c r="G190" s="166">
        <v>145</v>
      </c>
      <c r="H190" s="166">
        <v>0</v>
      </c>
      <c r="I190" s="166">
        <v>145</v>
      </c>
      <c r="J190" s="100"/>
      <c r="K190" s="101"/>
      <c r="L190" s="101"/>
      <c r="M190" s="82"/>
      <c r="N190" s="82"/>
    </row>
    <row r="191" spans="1:14" s="76" customFormat="1" ht="15" thickBot="1">
      <c r="A191" s="100">
        <v>2080702</v>
      </c>
      <c r="B191" s="102" t="s">
        <v>151</v>
      </c>
      <c r="C191" s="105">
        <v>50205</v>
      </c>
      <c r="D191" s="103" t="s">
        <v>277</v>
      </c>
      <c r="E191" s="105">
        <v>30309</v>
      </c>
      <c r="F191" s="103" t="s">
        <v>284</v>
      </c>
      <c r="G191" s="166">
        <v>3</v>
      </c>
      <c r="H191" s="169"/>
      <c r="I191" s="169">
        <v>3</v>
      </c>
      <c r="J191" s="100"/>
      <c r="K191" s="101"/>
      <c r="L191" s="101"/>
      <c r="M191" s="82"/>
      <c r="N191" s="82"/>
    </row>
    <row r="192" spans="1:14" s="76" customFormat="1" ht="15" thickBot="1">
      <c r="A192" s="100">
        <v>2080705</v>
      </c>
      <c r="B192" s="102" t="s">
        <v>152</v>
      </c>
      <c r="C192" s="105">
        <v>50201</v>
      </c>
      <c r="D192" s="103" t="s">
        <v>226</v>
      </c>
      <c r="E192" s="105">
        <v>30226</v>
      </c>
      <c r="F192" s="103" t="s">
        <v>278</v>
      </c>
      <c r="G192" s="166">
        <v>140</v>
      </c>
      <c r="H192" s="166"/>
      <c r="I192" s="166">
        <v>140</v>
      </c>
      <c r="J192" s="100"/>
      <c r="K192" s="101"/>
      <c r="L192" s="101"/>
      <c r="M192" s="82"/>
      <c r="N192" s="82"/>
    </row>
    <row r="193" spans="1:14" s="76" customFormat="1" ht="15" thickBot="1">
      <c r="A193" s="100">
        <v>2080799</v>
      </c>
      <c r="B193" s="102" t="s">
        <v>153</v>
      </c>
      <c r="C193" s="105">
        <v>50205</v>
      </c>
      <c r="D193" s="103" t="s">
        <v>277</v>
      </c>
      <c r="E193" s="105">
        <v>30226</v>
      </c>
      <c r="F193" s="103" t="s">
        <v>278</v>
      </c>
      <c r="G193" s="166">
        <v>2</v>
      </c>
      <c r="H193" s="166"/>
      <c r="I193" s="166">
        <v>2</v>
      </c>
      <c r="J193" s="100"/>
      <c r="K193" s="101"/>
      <c r="L193" s="101"/>
      <c r="M193" s="82"/>
      <c r="N193" s="82"/>
    </row>
    <row r="194" spans="1:14" s="76" customFormat="1" ht="15" thickBot="1">
      <c r="A194" s="100">
        <v>20808</v>
      </c>
      <c r="B194" s="102" t="s">
        <v>154</v>
      </c>
      <c r="C194" s="102"/>
      <c r="D194" s="103"/>
      <c r="E194" s="102"/>
      <c r="F194" s="103"/>
      <c r="G194" s="166">
        <v>70.2</v>
      </c>
      <c r="H194" s="166">
        <v>0</v>
      </c>
      <c r="I194" s="166">
        <v>70.2</v>
      </c>
      <c r="J194" s="100"/>
      <c r="K194" s="101"/>
      <c r="L194" s="101"/>
      <c r="M194" s="82"/>
      <c r="N194" s="82"/>
    </row>
    <row r="195" spans="1:14" s="76" customFormat="1" ht="15" thickBot="1">
      <c r="A195" s="100">
        <v>2080804</v>
      </c>
      <c r="B195" s="102" t="s">
        <v>155</v>
      </c>
      <c r="C195" s="105">
        <v>50901</v>
      </c>
      <c r="D195" s="103" t="s">
        <v>268</v>
      </c>
      <c r="E195" s="105">
        <v>30305</v>
      </c>
      <c r="F195" s="103" t="s">
        <v>270</v>
      </c>
      <c r="G195" s="166">
        <v>28.2</v>
      </c>
      <c r="H195" s="166"/>
      <c r="I195" s="175">
        <v>28.2</v>
      </c>
      <c r="J195" s="100"/>
      <c r="K195" s="101"/>
      <c r="L195" s="101"/>
      <c r="M195" s="82"/>
      <c r="N195" s="82"/>
    </row>
    <row r="196" spans="1:14" s="76" customFormat="1" ht="15" thickBot="1">
      <c r="A196" s="100">
        <v>2080805</v>
      </c>
      <c r="B196" s="102" t="s">
        <v>156</v>
      </c>
      <c r="C196" s="105">
        <v>50901</v>
      </c>
      <c r="D196" s="103" t="s">
        <v>268</v>
      </c>
      <c r="E196" s="105">
        <v>30309</v>
      </c>
      <c r="F196" s="103" t="s">
        <v>284</v>
      </c>
      <c r="G196" s="166">
        <v>42</v>
      </c>
      <c r="H196" s="166"/>
      <c r="I196" s="175">
        <v>42</v>
      </c>
      <c r="J196" s="100"/>
      <c r="K196" s="101"/>
      <c r="L196" s="101"/>
      <c r="M196" s="82"/>
      <c r="N196" s="82"/>
    </row>
    <row r="197" spans="1:14" s="76" customFormat="1" ht="15" thickBot="1">
      <c r="A197" s="100">
        <v>20809</v>
      </c>
      <c r="B197" s="102" t="s">
        <v>483</v>
      </c>
      <c r="C197" s="105"/>
      <c r="D197" s="103"/>
      <c r="E197" s="105"/>
      <c r="F197" s="103"/>
      <c r="G197" s="166">
        <f>G198</f>
        <v>20.46</v>
      </c>
      <c r="H197" s="166"/>
      <c r="I197" s="175">
        <f>I198</f>
        <v>20.46</v>
      </c>
      <c r="J197" s="100"/>
      <c r="K197" s="101"/>
      <c r="L197" s="101"/>
      <c r="M197" s="82"/>
      <c r="N197" s="82"/>
    </row>
    <row r="198" spans="1:14" s="76" customFormat="1" ht="15" thickBot="1">
      <c r="A198" s="100">
        <v>2080902</v>
      </c>
      <c r="B198" s="102" t="s">
        <v>453</v>
      </c>
      <c r="C198" s="105">
        <v>50905</v>
      </c>
      <c r="D198" s="103" t="s">
        <v>291</v>
      </c>
      <c r="E198" s="105">
        <v>30302</v>
      </c>
      <c r="F198" s="103" t="s">
        <v>293</v>
      </c>
      <c r="G198" s="166">
        <v>20.46</v>
      </c>
      <c r="H198" s="166"/>
      <c r="I198" s="175">
        <v>20.46</v>
      </c>
      <c r="J198" s="100"/>
      <c r="K198" s="101"/>
      <c r="L198" s="101"/>
      <c r="M198" s="82"/>
      <c r="N198" s="82"/>
    </row>
    <row r="199" spans="1:14" s="76" customFormat="1" ht="15" thickBot="1">
      <c r="A199" s="100">
        <v>20810</v>
      </c>
      <c r="B199" s="102" t="s">
        <v>484</v>
      </c>
      <c r="C199" s="105"/>
      <c r="D199" s="103"/>
      <c r="E199" s="105"/>
      <c r="F199" s="103"/>
      <c r="G199" s="166">
        <f>G200</f>
        <v>21.17</v>
      </c>
      <c r="H199" s="166"/>
      <c r="I199" s="175">
        <f>I200</f>
        <v>21.17</v>
      </c>
      <c r="J199" s="100"/>
      <c r="K199" s="101"/>
      <c r="L199" s="101"/>
      <c r="M199" s="82"/>
      <c r="N199" s="82"/>
    </row>
    <row r="200" spans="1:14" s="76" customFormat="1" ht="15" thickBot="1">
      <c r="A200" s="100">
        <v>2081002</v>
      </c>
      <c r="B200" s="100" t="s">
        <v>455</v>
      </c>
      <c r="C200" s="105">
        <v>50209</v>
      </c>
      <c r="D200" s="103" t="s">
        <v>504</v>
      </c>
      <c r="E200" s="105">
        <v>30213</v>
      </c>
      <c r="F200" s="103" t="s">
        <v>443</v>
      </c>
      <c r="G200" s="166">
        <v>21.17</v>
      </c>
      <c r="H200" s="166"/>
      <c r="I200" s="175">
        <v>21.17</v>
      </c>
      <c r="J200" s="100"/>
      <c r="K200" s="101"/>
      <c r="L200" s="101"/>
      <c r="M200" s="82"/>
      <c r="N200" s="82"/>
    </row>
    <row r="201" spans="1:14" s="76" customFormat="1" ht="15" thickBot="1">
      <c r="A201" s="100">
        <v>20811</v>
      </c>
      <c r="B201" s="102" t="s">
        <v>160</v>
      </c>
      <c r="C201" s="102"/>
      <c r="D201" s="103"/>
      <c r="E201" s="102"/>
      <c r="F201" s="103"/>
      <c r="G201" s="166">
        <f>G202+G203+G204+G205+G206+G207</f>
        <v>808.56</v>
      </c>
      <c r="H201" s="166">
        <v>0</v>
      </c>
      <c r="I201" s="166">
        <v>808.56</v>
      </c>
      <c r="J201" s="100"/>
      <c r="K201" s="101"/>
      <c r="L201" s="101"/>
      <c r="M201" s="82"/>
      <c r="N201" s="82"/>
    </row>
    <row r="202" spans="1:14" s="76" customFormat="1" ht="15" thickBot="1">
      <c r="A202" s="100">
        <v>2081104</v>
      </c>
      <c r="B202" s="102" t="s">
        <v>161</v>
      </c>
      <c r="C202" s="105">
        <v>50299</v>
      </c>
      <c r="D202" s="103" t="s">
        <v>257</v>
      </c>
      <c r="E202" s="105">
        <v>30226</v>
      </c>
      <c r="F202" s="103" t="s">
        <v>278</v>
      </c>
      <c r="G202" s="166">
        <v>1</v>
      </c>
      <c r="H202" s="166"/>
      <c r="I202" s="166">
        <v>1</v>
      </c>
      <c r="J202" s="100"/>
      <c r="K202" s="101"/>
      <c r="L202" s="101"/>
      <c r="M202" s="82"/>
      <c r="N202" s="82"/>
    </row>
    <row r="203" spans="1:14" s="76" customFormat="1" ht="15" thickBot="1">
      <c r="A203" s="100">
        <v>2081105</v>
      </c>
      <c r="B203" s="102" t="s">
        <v>162</v>
      </c>
      <c r="C203" s="105">
        <v>50205</v>
      </c>
      <c r="D203" s="103" t="s">
        <v>277</v>
      </c>
      <c r="E203" s="105">
        <v>30226</v>
      </c>
      <c r="F203" s="103" t="s">
        <v>278</v>
      </c>
      <c r="G203" s="166">
        <f>I203</f>
        <v>52.56</v>
      </c>
      <c r="H203" s="166"/>
      <c r="I203" s="166">
        <v>52.56</v>
      </c>
      <c r="J203" s="100"/>
      <c r="K203" s="101"/>
      <c r="L203" s="101"/>
      <c r="M203" s="82"/>
      <c r="N203" s="82"/>
    </row>
    <row r="204" spans="1:14" s="76" customFormat="1" ht="15" thickBot="1">
      <c r="A204" s="100">
        <v>2081199</v>
      </c>
      <c r="B204" s="102" t="s">
        <v>163</v>
      </c>
      <c r="C204" s="105">
        <v>50209</v>
      </c>
      <c r="D204" s="103" t="s">
        <v>505</v>
      </c>
      <c r="E204" s="105">
        <v>30213</v>
      </c>
      <c r="F204" s="103" t="s">
        <v>443</v>
      </c>
      <c r="G204" s="166">
        <v>113</v>
      </c>
      <c r="H204" s="166"/>
      <c r="I204" s="175">
        <v>113</v>
      </c>
      <c r="J204" s="100"/>
      <c r="K204" s="101"/>
      <c r="L204" s="101"/>
      <c r="M204" s="82"/>
      <c r="N204" s="82"/>
    </row>
    <row r="205" spans="1:14" s="76" customFormat="1" ht="15" thickBot="1">
      <c r="A205" s="100">
        <v>2081199</v>
      </c>
      <c r="B205" s="102" t="s">
        <v>163</v>
      </c>
      <c r="C205" s="105">
        <v>50205</v>
      </c>
      <c r="D205" s="103" t="s">
        <v>277</v>
      </c>
      <c r="E205" s="105">
        <v>30226</v>
      </c>
      <c r="F205" s="103" t="s">
        <v>278</v>
      </c>
      <c r="G205" s="166">
        <v>102</v>
      </c>
      <c r="H205" s="166"/>
      <c r="I205" s="175">
        <v>102</v>
      </c>
      <c r="J205" s="100"/>
      <c r="K205" s="101"/>
      <c r="L205" s="101"/>
      <c r="M205" s="82"/>
      <c r="N205" s="82"/>
    </row>
    <row r="206" spans="1:14" s="76" customFormat="1" ht="15" thickBot="1">
      <c r="A206" s="100">
        <v>2081199</v>
      </c>
      <c r="B206" s="102" t="s">
        <v>163</v>
      </c>
      <c r="C206" s="105">
        <v>50299</v>
      </c>
      <c r="D206" s="103" t="s">
        <v>257</v>
      </c>
      <c r="E206" s="105">
        <v>30299</v>
      </c>
      <c r="F206" s="103" t="s">
        <v>257</v>
      </c>
      <c r="G206" s="166">
        <v>6</v>
      </c>
      <c r="H206" s="166"/>
      <c r="I206" s="175">
        <v>6</v>
      </c>
      <c r="J206" s="100"/>
      <c r="K206" s="101"/>
      <c r="L206" s="101"/>
      <c r="M206" s="82"/>
      <c r="N206" s="82"/>
    </row>
    <row r="207" spans="1:14" s="76" customFormat="1" ht="15" thickBot="1">
      <c r="A207" s="100">
        <v>2081199</v>
      </c>
      <c r="B207" s="102" t="s">
        <v>163</v>
      </c>
      <c r="C207" s="105">
        <v>50901</v>
      </c>
      <c r="D207" s="103" t="s">
        <v>268</v>
      </c>
      <c r="E207" s="105">
        <v>30305</v>
      </c>
      <c r="F207" s="103" t="s">
        <v>270</v>
      </c>
      <c r="G207" s="166">
        <v>534</v>
      </c>
      <c r="H207" s="166"/>
      <c r="I207" s="175">
        <v>534</v>
      </c>
      <c r="J207" s="100"/>
      <c r="K207" s="101"/>
      <c r="L207" s="101"/>
      <c r="M207" s="82"/>
      <c r="N207" s="82"/>
    </row>
    <row r="208" spans="1:14" s="76" customFormat="1" ht="15" thickBot="1">
      <c r="A208" s="100">
        <v>20819</v>
      </c>
      <c r="B208" s="102" t="s">
        <v>164</v>
      </c>
      <c r="C208" s="105"/>
      <c r="D208" s="103"/>
      <c r="E208" s="105"/>
      <c r="F208" s="103"/>
      <c r="G208" s="166">
        <v>4.58</v>
      </c>
      <c r="H208" s="166">
        <v>0</v>
      </c>
      <c r="I208" s="166">
        <v>4.58</v>
      </c>
      <c r="J208" s="100"/>
      <c r="K208" s="101"/>
      <c r="L208" s="101"/>
      <c r="M208" s="82"/>
      <c r="N208" s="82"/>
    </row>
    <row r="209" spans="1:14" s="76" customFormat="1" ht="15" thickBot="1">
      <c r="A209" s="100">
        <v>2081902</v>
      </c>
      <c r="B209" s="102" t="s">
        <v>165</v>
      </c>
      <c r="C209" s="105">
        <v>50901</v>
      </c>
      <c r="D209" s="103" t="s">
        <v>268</v>
      </c>
      <c r="E209" s="105" t="s">
        <v>269</v>
      </c>
      <c r="F209" s="103" t="s">
        <v>270</v>
      </c>
      <c r="G209" s="166">
        <v>4.58</v>
      </c>
      <c r="H209" s="166"/>
      <c r="I209" s="175">
        <v>4.58</v>
      </c>
      <c r="J209" s="100"/>
      <c r="K209" s="101"/>
      <c r="L209" s="101"/>
      <c r="M209" s="82"/>
      <c r="N209" s="82"/>
    </row>
    <row r="210" spans="1:14" s="76" customFormat="1" ht="15" thickBot="1">
      <c r="A210" s="100">
        <v>20820</v>
      </c>
      <c r="B210" s="102" t="s">
        <v>166</v>
      </c>
      <c r="C210" s="102"/>
      <c r="D210" s="103"/>
      <c r="E210" s="102"/>
      <c r="F210" s="103"/>
      <c r="G210" s="166">
        <v>141.85</v>
      </c>
      <c r="H210" s="166">
        <v>0</v>
      </c>
      <c r="I210" s="166">
        <v>141.85</v>
      </c>
      <c r="J210" s="100"/>
      <c r="K210" s="101"/>
      <c r="L210" s="101"/>
      <c r="M210" s="82"/>
      <c r="N210" s="82"/>
    </row>
    <row r="211" spans="1:14" s="76" customFormat="1" ht="15" thickBot="1">
      <c r="A211" s="100">
        <v>2082001</v>
      </c>
      <c r="B211" s="102" t="s">
        <v>167</v>
      </c>
      <c r="C211" s="105">
        <v>50205</v>
      </c>
      <c r="D211" s="103" t="s">
        <v>277</v>
      </c>
      <c r="E211" s="105">
        <v>30226</v>
      </c>
      <c r="F211" s="103" t="s">
        <v>278</v>
      </c>
      <c r="G211" s="166">
        <v>3</v>
      </c>
      <c r="H211" s="166"/>
      <c r="I211" s="175">
        <v>3</v>
      </c>
      <c r="J211" s="100"/>
      <c r="K211" s="101"/>
      <c r="L211" s="101"/>
      <c r="M211" s="82"/>
      <c r="N211" s="82"/>
    </row>
    <row r="212" spans="1:14" s="76" customFormat="1" ht="15" thickBot="1">
      <c r="A212" s="100">
        <v>2082001</v>
      </c>
      <c r="B212" s="102" t="s">
        <v>167</v>
      </c>
      <c r="C212" s="105">
        <v>50209</v>
      </c>
      <c r="D212" s="103" t="s">
        <v>240</v>
      </c>
      <c r="E212" s="105">
        <v>30213</v>
      </c>
      <c r="F212" s="103" t="s">
        <v>443</v>
      </c>
      <c r="G212" s="166">
        <v>1.75</v>
      </c>
      <c r="H212" s="166"/>
      <c r="I212" s="175">
        <v>1.75</v>
      </c>
      <c r="J212" s="100"/>
      <c r="K212" s="101"/>
      <c r="L212" s="101"/>
      <c r="M212" s="82"/>
      <c r="N212" s="82"/>
    </row>
    <row r="213" spans="1:14" s="76" customFormat="1" ht="15" thickBot="1">
      <c r="A213" s="100">
        <v>2082001</v>
      </c>
      <c r="B213" s="102" t="s">
        <v>167</v>
      </c>
      <c r="C213" s="105">
        <v>50201</v>
      </c>
      <c r="D213" s="103" t="s">
        <v>226</v>
      </c>
      <c r="E213" s="105">
        <v>30206</v>
      </c>
      <c r="F213" s="103" t="s">
        <v>231</v>
      </c>
      <c r="G213" s="166">
        <v>2</v>
      </c>
      <c r="H213" s="166"/>
      <c r="I213" s="175">
        <v>2</v>
      </c>
      <c r="J213" s="100"/>
      <c r="K213" s="101"/>
      <c r="L213" s="101"/>
      <c r="M213" s="82"/>
      <c r="N213" s="82"/>
    </row>
    <row r="214" spans="1:14" s="76" customFormat="1" ht="15" thickBot="1">
      <c r="A214" s="100">
        <v>2082001</v>
      </c>
      <c r="B214" s="102" t="s">
        <v>167</v>
      </c>
      <c r="C214" s="105">
        <v>50905</v>
      </c>
      <c r="D214" s="103" t="s">
        <v>291</v>
      </c>
      <c r="E214" s="105">
        <v>30302</v>
      </c>
      <c r="F214" s="103" t="s">
        <v>293</v>
      </c>
      <c r="G214" s="166">
        <v>61</v>
      </c>
      <c r="H214" s="166"/>
      <c r="I214" s="175">
        <v>61</v>
      </c>
      <c r="J214" s="100"/>
      <c r="K214" s="101"/>
      <c r="L214" s="101"/>
      <c r="M214" s="82"/>
      <c r="N214" s="82"/>
    </row>
    <row r="215" spans="1:14" s="76" customFormat="1" ht="15" thickBot="1">
      <c r="A215" s="100">
        <v>2082001</v>
      </c>
      <c r="B215" s="102" t="s">
        <v>167</v>
      </c>
      <c r="C215" s="105">
        <v>50901</v>
      </c>
      <c r="D215" s="103" t="s">
        <v>268</v>
      </c>
      <c r="E215" s="105">
        <v>30305</v>
      </c>
      <c r="F215" s="103" t="s">
        <v>270</v>
      </c>
      <c r="G215" s="166">
        <v>74.099999999999994</v>
      </c>
      <c r="H215" s="166"/>
      <c r="I215" s="175">
        <v>74.099999999999994</v>
      </c>
      <c r="J215" s="100"/>
      <c r="K215" s="101"/>
      <c r="L215" s="101"/>
      <c r="M215" s="82"/>
      <c r="N215" s="82"/>
    </row>
    <row r="216" spans="1:14" s="76" customFormat="1" ht="15" thickBot="1">
      <c r="A216" s="100">
        <v>20899</v>
      </c>
      <c r="B216" s="102" t="s">
        <v>168</v>
      </c>
      <c r="C216" s="102"/>
      <c r="D216" s="103"/>
      <c r="E216" s="102"/>
      <c r="F216" s="103"/>
      <c r="G216" s="166">
        <f>G217+G218+G219+G220</f>
        <v>404.56</v>
      </c>
      <c r="H216" s="166">
        <v>0</v>
      </c>
      <c r="I216" s="166">
        <f>I217+I218+I219+I220</f>
        <v>404.56</v>
      </c>
      <c r="J216" s="100"/>
      <c r="K216" s="101"/>
      <c r="L216" s="101"/>
      <c r="M216" s="82"/>
      <c r="N216" s="82"/>
    </row>
    <row r="217" spans="1:14" s="76" customFormat="1" ht="15" thickBot="1">
      <c r="A217" s="100">
        <v>2089901</v>
      </c>
      <c r="B217" s="102" t="s">
        <v>169</v>
      </c>
      <c r="C217" s="105">
        <v>50901</v>
      </c>
      <c r="D217" s="103" t="s">
        <v>268</v>
      </c>
      <c r="E217" s="105">
        <v>30305</v>
      </c>
      <c r="F217" s="103" t="s">
        <v>270</v>
      </c>
      <c r="G217" s="166">
        <f>I217</f>
        <v>50.36</v>
      </c>
      <c r="H217" s="166"/>
      <c r="I217" s="166">
        <f>49.08+1.28</f>
        <v>50.36</v>
      </c>
      <c r="J217" s="100"/>
      <c r="K217" s="101"/>
      <c r="L217" s="101"/>
      <c r="M217" s="82"/>
      <c r="N217" s="82"/>
    </row>
    <row r="218" spans="1:14" s="76" customFormat="1" ht="15" thickBot="1">
      <c r="A218" s="100">
        <v>2089901</v>
      </c>
      <c r="B218" s="102" t="s">
        <v>169</v>
      </c>
      <c r="C218" s="105">
        <v>50205</v>
      </c>
      <c r="D218" s="103" t="s">
        <v>277</v>
      </c>
      <c r="E218" s="105">
        <v>30226</v>
      </c>
      <c r="F218" s="103" t="s">
        <v>278</v>
      </c>
      <c r="G218" s="166">
        <v>347.2</v>
      </c>
      <c r="H218" s="166"/>
      <c r="I218" s="175">
        <v>347.2</v>
      </c>
      <c r="J218" s="100"/>
      <c r="K218" s="101"/>
      <c r="L218" s="101"/>
      <c r="M218" s="82"/>
      <c r="N218" s="82"/>
    </row>
    <row r="219" spans="1:14" s="76" customFormat="1" ht="15" thickBot="1">
      <c r="A219" s="100">
        <v>2089901</v>
      </c>
      <c r="B219" s="102" t="s">
        <v>169</v>
      </c>
      <c r="C219" s="105">
        <v>50299</v>
      </c>
      <c r="D219" s="103" t="s">
        <v>257</v>
      </c>
      <c r="E219" s="105">
        <v>30299</v>
      </c>
      <c r="F219" s="103" t="s">
        <v>257</v>
      </c>
      <c r="G219" s="166">
        <v>2</v>
      </c>
      <c r="H219" s="166"/>
      <c r="I219" s="166">
        <v>2</v>
      </c>
      <c r="J219" s="100"/>
      <c r="K219" s="101"/>
      <c r="L219" s="101"/>
      <c r="M219" s="82"/>
      <c r="N219" s="82"/>
    </row>
    <row r="220" spans="1:14" s="76" customFormat="1" ht="15" thickBot="1">
      <c r="A220" s="100">
        <v>2089901</v>
      </c>
      <c r="B220" s="102" t="s">
        <v>169</v>
      </c>
      <c r="C220" s="105">
        <v>50901</v>
      </c>
      <c r="D220" s="103" t="s">
        <v>268</v>
      </c>
      <c r="E220" s="105">
        <v>30399</v>
      </c>
      <c r="F220" s="103" t="s">
        <v>262</v>
      </c>
      <c r="G220" s="166">
        <v>5</v>
      </c>
      <c r="H220" s="166"/>
      <c r="I220" s="166">
        <v>5</v>
      </c>
      <c r="J220" s="100"/>
      <c r="K220" s="101"/>
      <c r="L220" s="101"/>
      <c r="M220" s="82"/>
      <c r="N220" s="82"/>
    </row>
    <row r="221" spans="1:14" s="76" customFormat="1" ht="15" thickBot="1">
      <c r="A221" s="97">
        <v>210</v>
      </c>
      <c r="B221" s="98" t="s">
        <v>314</v>
      </c>
      <c r="C221" s="98"/>
      <c r="D221" s="99"/>
      <c r="E221" s="98"/>
      <c r="F221" s="99"/>
      <c r="G221" s="168">
        <f>G222+G252+G258+G260+G268+G272</f>
        <v>18896.973475999999</v>
      </c>
      <c r="H221" s="168">
        <f t="shared" ref="H221:I221" si="4">H222+H252+H258+H260+H268+H272</f>
        <v>13574.613476</v>
      </c>
      <c r="I221" s="168">
        <f t="shared" si="4"/>
        <v>5322.3600000000006</v>
      </c>
      <c r="J221" s="100"/>
      <c r="K221" s="101"/>
      <c r="L221" s="101"/>
      <c r="M221" s="82"/>
      <c r="N221" s="82"/>
    </row>
    <row r="222" spans="1:14" s="76" customFormat="1" ht="15" thickBot="1">
      <c r="A222" s="100">
        <v>21003</v>
      </c>
      <c r="B222" s="102" t="s">
        <v>170</v>
      </c>
      <c r="C222" s="102"/>
      <c r="D222" s="103"/>
      <c r="E222" s="102"/>
      <c r="F222" s="103"/>
      <c r="G222" s="166">
        <f>SUM(G223:G251)</f>
        <v>13131.7</v>
      </c>
      <c r="H222" s="166">
        <f>SUM(H223:H251)</f>
        <v>11811.62</v>
      </c>
      <c r="I222" s="166">
        <f>SUM(I223:I251)</f>
        <v>1320.08</v>
      </c>
      <c r="J222" s="100"/>
      <c r="K222" s="101"/>
      <c r="L222" s="101"/>
      <c r="M222" s="82"/>
      <c r="N222" s="82"/>
    </row>
    <row r="223" spans="1:14" s="76" customFormat="1" ht="15" thickBot="1">
      <c r="A223" s="100">
        <v>2100302</v>
      </c>
      <c r="B223" s="102" t="s">
        <v>171</v>
      </c>
      <c r="C223" s="105">
        <v>50501</v>
      </c>
      <c r="D223" s="103" t="s">
        <v>73</v>
      </c>
      <c r="E223" s="105">
        <v>30101</v>
      </c>
      <c r="F223" s="103" t="s">
        <v>74</v>
      </c>
      <c r="G223" s="166">
        <f>H223+I223</f>
        <v>768.99</v>
      </c>
      <c r="H223" s="170">
        <f>218.99+550</f>
        <v>768.99</v>
      </c>
      <c r="I223" s="166"/>
      <c r="J223" s="100"/>
      <c r="K223" s="101"/>
      <c r="L223" s="101"/>
      <c r="M223" s="82"/>
      <c r="N223" s="82"/>
    </row>
    <row r="224" spans="1:14" s="76" customFormat="1" ht="15" thickBot="1">
      <c r="A224" s="100">
        <v>2100302</v>
      </c>
      <c r="B224" s="102" t="s">
        <v>171</v>
      </c>
      <c r="C224" s="105">
        <v>50501</v>
      </c>
      <c r="D224" s="103" t="s">
        <v>73</v>
      </c>
      <c r="E224" s="105">
        <v>30102</v>
      </c>
      <c r="F224" s="103" t="s">
        <v>75</v>
      </c>
      <c r="G224" s="166">
        <f t="shared" ref="G224:G251" si="5">H224+I224</f>
        <v>139.22999999999999</v>
      </c>
      <c r="H224" s="170">
        <v>139.22999999999999</v>
      </c>
      <c r="I224" s="166"/>
      <c r="J224" s="100"/>
      <c r="K224" s="101"/>
      <c r="L224" s="101"/>
      <c r="M224" s="82"/>
      <c r="N224" s="82"/>
    </row>
    <row r="225" spans="1:14" s="76" customFormat="1" ht="15" thickBot="1">
      <c r="A225" s="152">
        <v>2100302</v>
      </c>
      <c r="B225" s="153" t="s">
        <v>171</v>
      </c>
      <c r="C225" s="154">
        <v>50501</v>
      </c>
      <c r="D225" s="155" t="s">
        <v>73</v>
      </c>
      <c r="E225" s="105">
        <v>30107</v>
      </c>
      <c r="F225" s="103" t="s">
        <v>265</v>
      </c>
      <c r="G225" s="166">
        <f t="shared" si="5"/>
        <v>646.14</v>
      </c>
      <c r="H225" s="170">
        <v>646.14</v>
      </c>
      <c r="I225" s="166"/>
      <c r="J225" s="100"/>
      <c r="K225" s="101"/>
      <c r="L225" s="101"/>
      <c r="M225" s="82"/>
      <c r="N225" s="82"/>
    </row>
    <row r="226" spans="1:14" s="76" customFormat="1" ht="15" thickBot="1">
      <c r="A226" s="156">
        <v>2100302</v>
      </c>
      <c r="B226" s="157" t="s">
        <v>171</v>
      </c>
      <c r="C226" s="158">
        <v>50501</v>
      </c>
      <c r="D226" s="159" t="s">
        <v>73</v>
      </c>
      <c r="E226" s="105">
        <v>30112</v>
      </c>
      <c r="F226" s="103" t="s">
        <v>221</v>
      </c>
      <c r="G226" s="166">
        <f t="shared" si="5"/>
        <v>568.43000000000006</v>
      </c>
      <c r="H226" s="170">
        <v>64.569999999999993</v>
      </c>
      <c r="I226" s="166">
        <v>503.86</v>
      </c>
      <c r="J226" s="100"/>
      <c r="K226" s="101"/>
      <c r="L226" s="101"/>
      <c r="M226" s="82"/>
      <c r="N226" s="82"/>
    </row>
    <row r="227" spans="1:14" s="76" customFormat="1" ht="15" thickBot="1">
      <c r="A227" s="160">
        <v>2100302</v>
      </c>
      <c r="B227" s="102" t="s">
        <v>171</v>
      </c>
      <c r="C227" s="105">
        <v>50501</v>
      </c>
      <c r="D227" s="161" t="s">
        <v>73</v>
      </c>
      <c r="E227" s="105">
        <v>30113</v>
      </c>
      <c r="F227" s="103" t="s">
        <v>266</v>
      </c>
      <c r="G227" s="166">
        <f t="shared" si="5"/>
        <v>334.76</v>
      </c>
      <c r="H227" s="170">
        <f>294.76+40</f>
        <v>334.76</v>
      </c>
      <c r="I227" s="166"/>
      <c r="J227" s="100"/>
      <c r="K227" s="101"/>
      <c r="L227" s="101"/>
      <c r="M227" s="82"/>
      <c r="N227" s="82"/>
    </row>
    <row r="228" spans="1:14" s="76" customFormat="1" ht="15" thickBot="1">
      <c r="A228" s="100">
        <v>2100302</v>
      </c>
      <c r="B228" s="153" t="s">
        <v>171</v>
      </c>
      <c r="C228" s="105">
        <v>50501</v>
      </c>
      <c r="D228" s="159" t="s">
        <v>73</v>
      </c>
      <c r="E228" s="164">
        <v>30199</v>
      </c>
      <c r="F228" s="103" t="s">
        <v>223</v>
      </c>
      <c r="G228" s="166">
        <f t="shared" si="5"/>
        <v>814.23</v>
      </c>
      <c r="H228" s="170">
        <v>814.23</v>
      </c>
      <c r="I228" s="171"/>
      <c r="J228" s="100"/>
      <c r="K228" s="101"/>
      <c r="L228" s="101"/>
      <c r="M228" s="82"/>
      <c r="N228" s="82"/>
    </row>
    <row r="229" spans="1:14" s="76" customFormat="1" ht="15" thickBot="1">
      <c r="A229" s="152">
        <v>2100302</v>
      </c>
      <c r="B229" s="157" t="s">
        <v>171</v>
      </c>
      <c r="C229" s="105">
        <v>50502</v>
      </c>
      <c r="D229" s="159" t="s">
        <v>76</v>
      </c>
      <c r="E229" s="164">
        <v>30201</v>
      </c>
      <c r="F229" s="103" t="s">
        <v>77</v>
      </c>
      <c r="G229" s="166">
        <f t="shared" si="5"/>
        <v>11</v>
      </c>
      <c r="H229" s="170">
        <v>11</v>
      </c>
      <c r="I229" s="171"/>
      <c r="J229" s="100"/>
      <c r="K229" s="101"/>
      <c r="L229" s="101"/>
      <c r="M229" s="82"/>
      <c r="N229" s="82"/>
    </row>
    <row r="230" spans="1:14" s="76" customFormat="1" ht="15" thickBot="1">
      <c r="A230" s="156">
        <v>2100302</v>
      </c>
      <c r="B230" s="102" t="s">
        <v>171</v>
      </c>
      <c r="C230" s="105">
        <v>50502</v>
      </c>
      <c r="D230" s="159" t="s">
        <v>76</v>
      </c>
      <c r="E230" s="164">
        <v>30202</v>
      </c>
      <c r="F230" s="103" t="s">
        <v>78</v>
      </c>
      <c r="G230" s="166">
        <f t="shared" si="5"/>
        <v>7</v>
      </c>
      <c r="H230" s="170">
        <v>7</v>
      </c>
      <c r="I230" s="171"/>
      <c r="J230" s="100"/>
      <c r="K230" s="101"/>
      <c r="L230" s="101"/>
      <c r="M230" s="82"/>
      <c r="N230" s="82"/>
    </row>
    <row r="231" spans="1:14" s="76" customFormat="1" ht="15" thickBot="1">
      <c r="A231" s="160">
        <v>2100302</v>
      </c>
      <c r="B231" s="153" t="s">
        <v>171</v>
      </c>
      <c r="C231" s="105">
        <v>50502</v>
      </c>
      <c r="D231" s="159" t="s">
        <v>76</v>
      </c>
      <c r="E231" s="164">
        <v>30204</v>
      </c>
      <c r="F231" s="103" t="s">
        <v>510</v>
      </c>
      <c r="G231" s="166">
        <f t="shared" si="5"/>
        <v>0.5</v>
      </c>
      <c r="H231" s="170">
        <v>0.5</v>
      </c>
      <c r="I231" s="171"/>
      <c r="J231" s="100"/>
      <c r="K231" s="101"/>
      <c r="L231" s="101"/>
      <c r="M231" s="82"/>
      <c r="N231" s="82"/>
    </row>
    <row r="232" spans="1:14" s="76" customFormat="1" ht="15" thickBot="1">
      <c r="A232" s="100">
        <v>2100302</v>
      </c>
      <c r="B232" s="157" t="s">
        <v>171</v>
      </c>
      <c r="C232" s="105">
        <v>50502</v>
      </c>
      <c r="D232" s="159" t="s">
        <v>76</v>
      </c>
      <c r="E232" s="164">
        <v>30205</v>
      </c>
      <c r="F232" s="103" t="s">
        <v>229</v>
      </c>
      <c r="G232" s="166">
        <f t="shared" si="5"/>
        <v>40</v>
      </c>
      <c r="H232" s="170">
        <v>40</v>
      </c>
      <c r="I232" s="171"/>
      <c r="J232" s="100"/>
      <c r="K232" s="101"/>
      <c r="L232" s="101"/>
      <c r="M232" s="82"/>
      <c r="N232" s="82"/>
    </row>
    <row r="233" spans="1:14" s="76" customFormat="1" ht="15" thickBot="1">
      <c r="A233" s="152">
        <v>2100302</v>
      </c>
      <c r="B233" s="102" t="s">
        <v>171</v>
      </c>
      <c r="C233" s="105">
        <v>50502</v>
      </c>
      <c r="D233" s="159" t="s">
        <v>76</v>
      </c>
      <c r="E233" s="164">
        <v>30206</v>
      </c>
      <c r="F233" s="103" t="s">
        <v>231</v>
      </c>
      <c r="G233" s="166">
        <f t="shared" si="5"/>
        <v>95</v>
      </c>
      <c r="H233" s="170">
        <v>95</v>
      </c>
      <c r="I233" s="171"/>
      <c r="J233" s="100"/>
      <c r="K233" s="101"/>
      <c r="L233" s="101"/>
      <c r="M233" s="82"/>
      <c r="N233" s="82"/>
    </row>
    <row r="234" spans="1:14" s="76" customFormat="1" ht="15" thickBot="1">
      <c r="A234" s="156">
        <v>2100302</v>
      </c>
      <c r="B234" s="153" t="s">
        <v>171</v>
      </c>
      <c r="C234" s="105">
        <v>50502</v>
      </c>
      <c r="D234" s="159" t="s">
        <v>76</v>
      </c>
      <c r="E234" s="164">
        <v>30207</v>
      </c>
      <c r="F234" s="103" t="s">
        <v>233</v>
      </c>
      <c r="G234" s="166">
        <f t="shared" si="5"/>
        <v>14</v>
      </c>
      <c r="H234" s="170">
        <v>14</v>
      </c>
      <c r="I234" s="171"/>
      <c r="J234" s="100"/>
      <c r="K234" s="101"/>
      <c r="L234" s="101"/>
      <c r="M234" s="82"/>
      <c r="N234" s="82"/>
    </row>
    <row r="235" spans="1:14" s="76" customFormat="1" ht="15" thickBot="1">
      <c r="A235" s="160">
        <v>2100302</v>
      </c>
      <c r="B235" s="157" t="s">
        <v>171</v>
      </c>
      <c r="C235" s="105">
        <v>50502</v>
      </c>
      <c r="D235" s="159" t="s">
        <v>76</v>
      </c>
      <c r="E235" s="164">
        <v>30208</v>
      </c>
      <c r="F235" s="103" t="s">
        <v>235</v>
      </c>
      <c r="G235" s="166">
        <f t="shared" si="5"/>
        <v>55</v>
      </c>
      <c r="H235" s="170">
        <v>55</v>
      </c>
      <c r="I235" s="171"/>
      <c r="J235" s="100"/>
      <c r="K235" s="101"/>
      <c r="L235" s="101"/>
      <c r="M235" s="82"/>
      <c r="N235" s="82"/>
    </row>
    <row r="236" spans="1:14" s="76" customFormat="1" ht="15" thickBot="1">
      <c r="A236" s="100">
        <v>2100302</v>
      </c>
      <c r="B236" s="102" t="s">
        <v>171</v>
      </c>
      <c r="C236" s="105">
        <v>50502</v>
      </c>
      <c r="D236" s="159" t="s">
        <v>76</v>
      </c>
      <c r="E236" s="164">
        <v>30209</v>
      </c>
      <c r="F236" s="103" t="s">
        <v>237</v>
      </c>
      <c r="G236" s="166">
        <f t="shared" si="5"/>
        <v>130</v>
      </c>
      <c r="H236" s="170">
        <v>130</v>
      </c>
      <c r="I236" s="171"/>
      <c r="J236" s="100"/>
      <c r="K236" s="101"/>
      <c r="L236" s="101"/>
      <c r="M236" s="82"/>
      <c r="N236" s="82"/>
    </row>
    <row r="237" spans="1:14" s="76" customFormat="1" ht="15" thickBot="1">
      <c r="A237" s="152">
        <v>2100302</v>
      </c>
      <c r="B237" s="153" t="s">
        <v>171</v>
      </c>
      <c r="C237" s="105">
        <v>50502</v>
      </c>
      <c r="D237" s="159" t="s">
        <v>76</v>
      </c>
      <c r="E237" s="164">
        <v>30211</v>
      </c>
      <c r="F237" s="103" t="s">
        <v>239</v>
      </c>
      <c r="G237" s="166">
        <f t="shared" si="5"/>
        <v>6</v>
      </c>
      <c r="H237" s="170">
        <v>6</v>
      </c>
      <c r="I237" s="171"/>
      <c r="J237" s="100"/>
      <c r="K237" s="101"/>
      <c r="L237" s="101"/>
      <c r="M237" s="82"/>
      <c r="N237" s="82"/>
    </row>
    <row r="238" spans="1:14" s="76" customFormat="1" ht="15" thickBot="1">
      <c r="A238" s="156">
        <v>2100302</v>
      </c>
      <c r="B238" s="157" t="s">
        <v>171</v>
      </c>
      <c r="C238" s="105">
        <v>50502</v>
      </c>
      <c r="D238" s="159" t="s">
        <v>76</v>
      </c>
      <c r="E238" s="164">
        <v>30213</v>
      </c>
      <c r="F238" s="103" t="s">
        <v>240</v>
      </c>
      <c r="G238" s="166">
        <f t="shared" si="5"/>
        <v>112</v>
      </c>
      <c r="H238" s="170">
        <v>112</v>
      </c>
      <c r="I238" s="171"/>
      <c r="J238" s="100"/>
      <c r="K238" s="101"/>
      <c r="L238" s="101"/>
      <c r="M238" s="82"/>
      <c r="N238" s="82"/>
    </row>
    <row r="239" spans="1:14" s="76" customFormat="1" ht="15" thickBot="1">
      <c r="A239" s="160">
        <v>2100302</v>
      </c>
      <c r="B239" s="102" t="s">
        <v>171</v>
      </c>
      <c r="C239" s="105">
        <v>50502</v>
      </c>
      <c r="D239" s="159" t="s">
        <v>76</v>
      </c>
      <c r="E239" s="164">
        <v>30214</v>
      </c>
      <c r="F239" s="103" t="s">
        <v>289</v>
      </c>
      <c r="G239" s="166">
        <f t="shared" si="5"/>
        <v>2.5</v>
      </c>
      <c r="H239" s="170">
        <v>2.5</v>
      </c>
      <c r="I239" s="171"/>
      <c r="J239" s="100"/>
      <c r="K239" s="101"/>
      <c r="L239" s="101"/>
      <c r="M239" s="82"/>
      <c r="N239" s="82"/>
    </row>
    <row r="240" spans="1:14" s="76" customFormat="1" ht="15" thickBot="1">
      <c r="A240" s="100">
        <v>2100302</v>
      </c>
      <c r="B240" s="153" t="s">
        <v>171</v>
      </c>
      <c r="C240" s="105">
        <v>50502</v>
      </c>
      <c r="D240" s="159" t="s">
        <v>76</v>
      </c>
      <c r="E240" s="164">
        <v>30215</v>
      </c>
      <c r="F240" s="103" t="s">
        <v>242</v>
      </c>
      <c r="G240" s="166">
        <f t="shared" si="5"/>
        <v>6</v>
      </c>
      <c r="H240" s="170">
        <v>6</v>
      </c>
      <c r="I240" s="171"/>
      <c r="J240" s="100"/>
      <c r="K240" s="101"/>
      <c r="L240" s="101"/>
      <c r="M240" s="82"/>
      <c r="N240" s="82"/>
    </row>
    <row r="241" spans="1:14" s="76" customFormat="1" ht="15" thickBot="1">
      <c r="A241" s="152">
        <v>2100302</v>
      </c>
      <c r="B241" s="157" t="s">
        <v>171</v>
      </c>
      <c r="C241" s="105">
        <v>50502</v>
      </c>
      <c r="D241" s="159" t="s">
        <v>76</v>
      </c>
      <c r="E241" s="165">
        <v>30216</v>
      </c>
      <c r="F241" s="103" t="s">
        <v>244</v>
      </c>
      <c r="G241" s="166">
        <f t="shared" si="5"/>
        <v>105</v>
      </c>
      <c r="H241" s="170">
        <v>55</v>
      </c>
      <c r="I241" s="171">
        <v>50</v>
      </c>
      <c r="J241" s="100"/>
      <c r="K241" s="101"/>
      <c r="L241" s="101"/>
      <c r="M241" s="82"/>
      <c r="N241" s="82"/>
    </row>
    <row r="242" spans="1:14" s="76" customFormat="1" ht="15" thickBot="1">
      <c r="A242" s="156">
        <v>2100302</v>
      </c>
      <c r="B242" s="102" t="s">
        <v>171</v>
      </c>
      <c r="C242" s="105">
        <v>50502</v>
      </c>
      <c r="D242" s="159" t="s">
        <v>76</v>
      </c>
      <c r="E242" s="164">
        <v>30217</v>
      </c>
      <c r="F242" s="103" t="s">
        <v>247</v>
      </c>
      <c r="G242" s="166">
        <f t="shared" si="5"/>
        <v>7</v>
      </c>
      <c r="H242" s="170">
        <v>7</v>
      </c>
      <c r="I242" s="171"/>
      <c r="J242" s="100"/>
      <c r="K242" s="101"/>
      <c r="L242" s="101"/>
      <c r="M242" s="82"/>
      <c r="N242" s="82"/>
    </row>
    <row r="243" spans="1:14" s="76" customFormat="1" ht="15" thickBot="1">
      <c r="A243" s="160">
        <v>2100302</v>
      </c>
      <c r="B243" s="153" t="s">
        <v>171</v>
      </c>
      <c r="C243" s="105">
        <v>50502</v>
      </c>
      <c r="D243" s="159" t="s">
        <v>76</v>
      </c>
      <c r="E243" s="165">
        <v>30218</v>
      </c>
      <c r="F243" s="103" t="s">
        <v>288</v>
      </c>
      <c r="G243" s="166">
        <f t="shared" si="5"/>
        <v>8290</v>
      </c>
      <c r="H243" s="170">
        <v>8250</v>
      </c>
      <c r="I243" s="171">
        <v>40</v>
      </c>
      <c r="J243" s="100"/>
      <c r="K243" s="101"/>
      <c r="L243" s="101"/>
      <c r="M243" s="82"/>
      <c r="N243" s="82"/>
    </row>
    <row r="244" spans="1:14" s="76" customFormat="1" ht="15" thickBot="1">
      <c r="A244" s="100">
        <v>2100302</v>
      </c>
      <c r="B244" s="157" t="s">
        <v>171</v>
      </c>
      <c r="C244" s="105">
        <v>50502</v>
      </c>
      <c r="D244" s="159" t="s">
        <v>76</v>
      </c>
      <c r="E244" s="151">
        <v>30226</v>
      </c>
      <c r="F244" s="103" t="s">
        <v>278</v>
      </c>
      <c r="G244" s="166">
        <f t="shared" si="5"/>
        <v>130</v>
      </c>
      <c r="H244" s="170">
        <v>130</v>
      </c>
      <c r="I244" s="171"/>
      <c r="J244" s="100"/>
      <c r="K244" s="101"/>
      <c r="L244" s="101"/>
      <c r="M244" s="82"/>
      <c r="N244" s="82"/>
    </row>
    <row r="245" spans="1:14" s="76" customFormat="1" ht="15" thickBot="1">
      <c r="A245" s="152">
        <v>2100302</v>
      </c>
      <c r="B245" s="102" t="s">
        <v>171</v>
      </c>
      <c r="C245" s="105">
        <v>50502</v>
      </c>
      <c r="D245" s="159" t="s">
        <v>76</v>
      </c>
      <c r="E245" s="151">
        <v>30227</v>
      </c>
      <c r="F245" s="103" t="s">
        <v>277</v>
      </c>
      <c r="G245" s="166">
        <f t="shared" si="5"/>
        <v>60</v>
      </c>
      <c r="H245" s="170">
        <v>60</v>
      </c>
      <c r="I245" s="171"/>
      <c r="J245" s="100"/>
      <c r="K245" s="101"/>
      <c r="L245" s="101"/>
      <c r="M245" s="82"/>
      <c r="N245" s="82"/>
    </row>
    <row r="246" spans="1:14" s="76" customFormat="1" ht="15" thickBot="1">
      <c r="A246" s="156">
        <v>2100302</v>
      </c>
      <c r="B246" s="153" t="s">
        <v>171</v>
      </c>
      <c r="C246" s="105">
        <v>50502</v>
      </c>
      <c r="D246" s="159" t="s">
        <v>76</v>
      </c>
      <c r="E246" s="151">
        <v>30231</v>
      </c>
      <c r="F246" s="103" t="s">
        <v>253</v>
      </c>
      <c r="G246" s="166">
        <f t="shared" si="5"/>
        <v>32.4</v>
      </c>
      <c r="H246" s="170">
        <v>32.4</v>
      </c>
      <c r="I246" s="171"/>
      <c r="J246" s="100"/>
      <c r="K246" s="101"/>
      <c r="L246" s="101"/>
      <c r="M246" s="82"/>
      <c r="N246" s="82"/>
    </row>
    <row r="247" spans="1:14" s="76" customFormat="1" ht="15" thickBot="1">
      <c r="A247" s="160">
        <v>2100302</v>
      </c>
      <c r="B247" s="157" t="s">
        <v>171</v>
      </c>
      <c r="C247" s="105">
        <v>50502</v>
      </c>
      <c r="D247" s="159" t="s">
        <v>76</v>
      </c>
      <c r="E247" s="151">
        <v>30239</v>
      </c>
      <c r="F247" s="103" t="s">
        <v>256</v>
      </c>
      <c r="G247" s="166">
        <f t="shared" si="5"/>
        <v>0.2</v>
      </c>
      <c r="H247" s="170">
        <v>0.2</v>
      </c>
      <c r="I247" s="171"/>
      <c r="J247" s="100"/>
      <c r="K247" s="101"/>
      <c r="L247" s="101"/>
      <c r="M247" s="82"/>
      <c r="N247" s="82"/>
    </row>
    <row r="248" spans="1:14" s="76" customFormat="1" ht="15" thickBot="1">
      <c r="A248" s="160">
        <v>2100302</v>
      </c>
      <c r="B248" s="102" t="s">
        <v>171</v>
      </c>
      <c r="C248" s="105">
        <v>50502</v>
      </c>
      <c r="D248" s="159" t="s">
        <v>76</v>
      </c>
      <c r="E248" s="165">
        <v>30299</v>
      </c>
      <c r="F248" s="103" t="s">
        <v>257</v>
      </c>
      <c r="G248" s="166">
        <f t="shared" si="5"/>
        <v>726.99</v>
      </c>
      <c r="H248" s="170">
        <v>30</v>
      </c>
      <c r="I248" s="171">
        <v>696.99</v>
      </c>
      <c r="J248" s="100"/>
      <c r="K248" s="101"/>
      <c r="L248" s="101"/>
      <c r="M248" s="82"/>
      <c r="N248" s="82"/>
    </row>
    <row r="249" spans="1:14" s="76" customFormat="1" ht="15" thickBot="1">
      <c r="A249" s="160">
        <v>2100302</v>
      </c>
      <c r="B249" s="102" t="s">
        <v>171</v>
      </c>
      <c r="C249" s="105">
        <v>50901</v>
      </c>
      <c r="D249" s="159" t="s">
        <v>268</v>
      </c>
      <c r="E249" s="165">
        <v>30305</v>
      </c>
      <c r="F249" s="103" t="s">
        <v>270</v>
      </c>
      <c r="G249" s="166">
        <f t="shared" si="5"/>
        <v>10.75</v>
      </c>
      <c r="H249" s="170"/>
      <c r="I249" s="171">
        <v>10.75</v>
      </c>
      <c r="J249" s="100"/>
      <c r="K249" s="101"/>
      <c r="L249" s="101"/>
      <c r="M249" s="82"/>
      <c r="N249" s="82"/>
    </row>
    <row r="250" spans="1:14" s="76" customFormat="1" ht="15" thickBot="1">
      <c r="A250" s="162">
        <v>2100302</v>
      </c>
      <c r="B250" s="163" t="s">
        <v>171</v>
      </c>
      <c r="C250" s="165">
        <v>50999</v>
      </c>
      <c r="D250" s="159" t="s">
        <v>260</v>
      </c>
      <c r="E250" s="165">
        <v>30399</v>
      </c>
      <c r="F250" s="103" t="s">
        <v>262</v>
      </c>
      <c r="G250" s="166">
        <f t="shared" si="5"/>
        <v>0.1</v>
      </c>
      <c r="H250" s="170">
        <v>0.1</v>
      </c>
      <c r="I250" s="171"/>
      <c r="J250" s="101"/>
      <c r="K250" s="101"/>
      <c r="L250" s="101"/>
      <c r="M250" s="82"/>
      <c r="N250" s="82"/>
    </row>
    <row r="251" spans="1:14" s="76" customFormat="1" ht="15" thickBot="1">
      <c r="A251" s="100">
        <v>2100399</v>
      </c>
      <c r="B251" s="102" t="s">
        <v>172</v>
      </c>
      <c r="C251" s="165">
        <v>50502</v>
      </c>
      <c r="D251" s="159" t="s">
        <v>76</v>
      </c>
      <c r="E251" s="165">
        <v>30226</v>
      </c>
      <c r="F251" s="103" t="s">
        <v>278</v>
      </c>
      <c r="G251" s="166">
        <f t="shared" si="5"/>
        <v>18.48</v>
      </c>
      <c r="H251" s="171"/>
      <c r="I251" s="171">
        <v>18.48</v>
      </c>
      <c r="J251" s="101"/>
      <c r="K251" s="101"/>
      <c r="L251" s="101"/>
      <c r="M251" s="82"/>
      <c r="N251" s="82"/>
    </row>
    <row r="252" spans="1:14" s="76" customFormat="1" ht="15" thickBot="1">
      <c r="A252" s="100">
        <v>21004</v>
      </c>
      <c r="B252" s="102" t="s">
        <v>173</v>
      </c>
      <c r="C252" s="102"/>
      <c r="D252" s="103"/>
      <c r="E252" s="102"/>
      <c r="F252" s="103"/>
      <c r="G252" s="166">
        <f>SUM(G253:G257)</f>
        <v>3056.66</v>
      </c>
      <c r="H252" s="166">
        <v>0</v>
      </c>
      <c r="I252" s="166">
        <f>SUM(I253:I257)</f>
        <v>3056.66</v>
      </c>
      <c r="J252" s="101"/>
      <c r="K252" s="101"/>
      <c r="L252" s="101"/>
      <c r="M252" s="82"/>
      <c r="N252" s="82"/>
    </row>
    <row r="253" spans="1:14" s="76" customFormat="1" ht="15" thickBot="1">
      <c r="A253" s="100">
        <v>2100408</v>
      </c>
      <c r="B253" s="102" t="s">
        <v>174</v>
      </c>
      <c r="C253" s="105">
        <v>50501</v>
      </c>
      <c r="D253" s="103" t="s">
        <v>73</v>
      </c>
      <c r="E253" s="105">
        <v>30101</v>
      </c>
      <c r="F253" s="103" t="s">
        <v>74</v>
      </c>
      <c r="G253" s="166">
        <v>1560.82</v>
      </c>
      <c r="H253" s="166"/>
      <c r="I253" s="166">
        <v>1560.82</v>
      </c>
      <c r="J253" s="101"/>
      <c r="K253" s="101"/>
      <c r="L253" s="101"/>
      <c r="M253" s="82"/>
      <c r="N253" s="82"/>
    </row>
    <row r="254" spans="1:14" s="76" customFormat="1" ht="15" thickBot="1">
      <c r="A254" s="100">
        <v>2100408</v>
      </c>
      <c r="B254" s="102" t="s">
        <v>174</v>
      </c>
      <c r="C254" s="105">
        <v>50502</v>
      </c>
      <c r="D254" s="103" t="s">
        <v>76</v>
      </c>
      <c r="E254" s="105">
        <v>30218</v>
      </c>
      <c r="F254" s="103" t="s">
        <v>288</v>
      </c>
      <c r="G254" s="166">
        <v>1260.8800000000001</v>
      </c>
      <c r="H254" s="166"/>
      <c r="I254" s="175">
        <v>1260.8800000000001</v>
      </c>
      <c r="J254" s="100"/>
      <c r="K254" s="101"/>
      <c r="L254" s="101"/>
      <c r="M254" s="82"/>
      <c r="N254" s="82"/>
    </row>
    <row r="255" spans="1:14" s="76" customFormat="1" ht="15" thickBot="1">
      <c r="A255" s="100">
        <v>2100408</v>
      </c>
      <c r="B255" s="102" t="s">
        <v>174</v>
      </c>
      <c r="C255" s="105">
        <v>50502</v>
      </c>
      <c r="D255" s="103" t="s">
        <v>76</v>
      </c>
      <c r="E255" s="105">
        <v>30299</v>
      </c>
      <c r="F255" s="103" t="s">
        <v>257</v>
      </c>
      <c r="G255" s="166">
        <v>172.31</v>
      </c>
      <c r="H255" s="166"/>
      <c r="I255" s="175">
        <f>28.75+143.56</f>
        <v>172.31</v>
      </c>
      <c r="J255" s="100"/>
      <c r="K255" s="101"/>
      <c r="L255" s="101"/>
      <c r="M255" s="82"/>
      <c r="N255" s="82"/>
    </row>
    <row r="256" spans="1:14" s="76" customFormat="1" ht="15" thickBot="1">
      <c r="A256" s="100">
        <v>2100409</v>
      </c>
      <c r="B256" s="102" t="s">
        <v>175</v>
      </c>
      <c r="C256" s="105">
        <v>50502</v>
      </c>
      <c r="D256" s="103" t="s">
        <v>76</v>
      </c>
      <c r="E256" s="105">
        <v>30218</v>
      </c>
      <c r="F256" s="103" t="s">
        <v>288</v>
      </c>
      <c r="G256" s="166">
        <f>I256</f>
        <v>32.65</v>
      </c>
      <c r="H256" s="166"/>
      <c r="I256" s="175">
        <f>28.08+4.57</f>
        <v>32.65</v>
      </c>
      <c r="J256" s="100"/>
      <c r="K256" s="101"/>
      <c r="L256" s="101"/>
      <c r="M256" s="82"/>
      <c r="N256" s="82"/>
    </row>
    <row r="257" spans="1:14" s="76" customFormat="1" ht="15" thickBot="1">
      <c r="A257" s="100">
        <v>2100499</v>
      </c>
      <c r="B257" s="102" t="s">
        <v>176</v>
      </c>
      <c r="C257" s="105">
        <v>50204</v>
      </c>
      <c r="D257" s="103" t="s">
        <v>287</v>
      </c>
      <c r="E257" s="105">
        <v>30218</v>
      </c>
      <c r="F257" s="103" t="s">
        <v>288</v>
      </c>
      <c r="G257" s="166">
        <v>30</v>
      </c>
      <c r="H257" s="166"/>
      <c r="I257" s="166">
        <v>30</v>
      </c>
      <c r="J257" s="100"/>
      <c r="K257" s="101"/>
      <c r="L257" s="101"/>
      <c r="M257" s="82"/>
      <c r="N257" s="82"/>
    </row>
    <row r="258" spans="1:14" s="76" customFormat="1" ht="15" thickBot="1">
      <c r="A258" s="100">
        <v>21006</v>
      </c>
      <c r="B258" s="102" t="s">
        <v>177</v>
      </c>
      <c r="C258" s="105"/>
      <c r="D258" s="103"/>
      <c r="E258" s="105"/>
      <c r="F258" s="103"/>
      <c r="G258" s="166">
        <f>G259</f>
        <v>30.21</v>
      </c>
      <c r="H258" s="166">
        <v>0</v>
      </c>
      <c r="I258" s="166">
        <f>I259</f>
        <v>30.21</v>
      </c>
      <c r="J258" s="100"/>
      <c r="K258" s="101"/>
      <c r="L258" s="101"/>
      <c r="M258" s="82"/>
      <c r="N258" s="82"/>
    </row>
    <row r="259" spans="1:14" s="76" customFormat="1" ht="15" thickBot="1">
      <c r="A259" s="100">
        <v>2100601</v>
      </c>
      <c r="B259" s="102" t="s">
        <v>178</v>
      </c>
      <c r="C259" s="105">
        <v>50502</v>
      </c>
      <c r="D259" s="103" t="s">
        <v>76</v>
      </c>
      <c r="E259" s="105">
        <v>30218</v>
      </c>
      <c r="F259" s="103" t="s">
        <v>288</v>
      </c>
      <c r="G259" s="166">
        <f>I259</f>
        <v>30.21</v>
      </c>
      <c r="H259" s="166"/>
      <c r="I259" s="175">
        <f>21+9.21</f>
        <v>30.21</v>
      </c>
      <c r="J259" s="100"/>
      <c r="K259" s="101"/>
      <c r="L259" s="101"/>
      <c r="M259" s="82"/>
      <c r="N259" s="82"/>
    </row>
    <row r="260" spans="1:14" s="76" customFormat="1" ht="15" thickBot="1">
      <c r="A260" s="100">
        <v>21007</v>
      </c>
      <c r="B260" s="102" t="s">
        <v>179</v>
      </c>
      <c r="C260" s="102"/>
      <c r="D260" s="103"/>
      <c r="E260" s="102"/>
      <c r="F260" s="103"/>
      <c r="G260" s="166">
        <v>834.31000000000006</v>
      </c>
      <c r="H260" s="166">
        <v>0</v>
      </c>
      <c r="I260" s="166">
        <v>834.31000000000006</v>
      </c>
      <c r="J260" s="100"/>
      <c r="K260" s="101"/>
      <c r="L260" s="101"/>
      <c r="M260" s="82"/>
      <c r="N260" s="82"/>
    </row>
    <row r="261" spans="1:14" s="76" customFormat="1" ht="15" thickBot="1">
      <c r="A261" s="100">
        <v>2100717</v>
      </c>
      <c r="B261" s="102" t="s">
        <v>180</v>
      </c>
      <c r="C261" s="105">
        <v>50502</v>
      </c>
      <c r="D261" s="103" t="s">
        <v>76</v>
      </c>
      <c r="E261" s="105">
        <v>30218</v>
      </c>
      <c r="F261" s="103" t="s">
        <v>288</v>
      </c>
      <c r="G261" s="166">
        <v>34.049999999999997</v>
      </c>
      <c r="H261" s="166"/>
      <c r="I261" s="175">
        <v>34.049999999999997</v>
      </c>
      <c r="J261" s="100"/>
      <c r="K261" s="101"/>
      <c r="L261" s="101"/>
      <c r="M261" s="82"/>
      <c r="N261" s="82"/>
    </row>
    <row r="262" spans="1:14" s="76" customFormat="1" ht="14.25" thickBot="1">
      <c r="A262" s="100">
        <v>2100717</v>
      </c>
      <c r="B262" s="102" t="s">
        <v>180</v>
      </c>
      <c r="C262" s="105">
        <v>50205</v>
      </c>
      <c r="D262" s="103" t="s">
        <v>277</v>
      </c>
      <c r="E262" s="105">
        <v>30226</v>
      </c>
      <c r="F262" s="103" t="s">
        <v>278</v>
      </c>
      <c r="G262" s="166">
        <v>187.42000000000002</v>
      </c>
      <c r="H262" s="166"/>
      <c r="I262" s="166">
        <v>187.42000000000002</v>
      </c>
      <c r="J262" s="111"/>
      <c r="K262" s="111"/>
      <c r="L262" s="111"/>
      <c r="M262" s="82"/>
      <c r="N262" s="82"/>
    </row>
    <row r="263" spans="1:14" s="76" customFormat="1" ht="14.25" thickBot="1">
      <c r="A263" s="100">
        <v>2100717</v>
      </c>
      <c r="B263" s="102" t="s">
        <v>180</v>
      </c>
      <c r="C263" s="105">
        <v>50299</v>
      </c>
      <c r="D263" s="103" t="s">
        <v>257</v>
      </c>
      <c r="E263" s="105">
        <v>30299</v>
      </c>
      <c r="F263" s="103" t="s">
        <v>257</v>
      </c>
      <c r="G263" s="166">
        <v>3</v>
      </c>
      <c r="H263" s="166"/>
      <c r="I263" s="166">
        <v>3</v>
      </c>
      <c r="J263" s="111"/>
      <c r="K263" s="111"/>
      <c r="L263" s="111"/>
      <c r="M263" s="82"/>
      <c r="N263" s="82"/>
    </row>
    <row r="264" spans="1:14" s="76" customFormat="1" ht="14.25" thickBot="1">
      <c r="A264" s="100">
        <v>2100717</v>
      </c>
      <c r="B264" s="102" t="s">
        <v>180</v>
      </c>
      <c r="C264" s="105">
        <v>50901</v>
      </c>
      <c r="D264" s="103" t="s">
        <v>268</v>
      </c>
      <c r="E264" s="105">
        <v>30305</v>
      </c>
      <c r="F264" s="103" t="s">
        <v>270</v>
      </c>
      <c r="G264" s="166">
        <v>493.94000000000005</v>
      </c>
      <c r="H264" s="166"/>
      <c r="I264" s="166">
        <v>493.94000000000005</v>
      </c>
      <c r="J264" s="111"/>
      <c r="K264" s="111"/>
      <c r="L264" s="111"/>
      <c r="M264" s="82"/>
      <c r="N264" s="82"/>
    </row>
    <row r="265" spans="1:14" s="76" customFormat="1" ht="14.25" thickBot="1">
      <c r="A265" s="100">
        <v>2100717</v>
      </c>
      <c r="B265" s="102" t="s">
        <v>180</v>
      </c>
      <c r="C265" s="105">
        <v>50901</v>
      </c>
      <c r="D265" s="103" t="s">
        <v>268</v>
      </c>
      <c r="E265" s="105">
        <v>30306</v>
      </c>
      <c r="F265" s="103" t="s">
        <v>445</v>
      </c>
      <c r="G265" s="166">
        <v>2.5</v>
      </c>
      <c r="H265" s="166"/>
      <c r="I265" s="166">
        <v>2.5</v>
      </c>
      <c r="J265" s="111"/>
      <c r="K265" s="111"/>
      <c r="L265" s="111"/>
      <c r="M265" s="82"/>
      <c r="N265" s="82"/>
    </row>
    <row r="266" spans="1:14" s="76" customFormat="1" ht="14.25" thickBot="1">
      <c r="A266" s="100">
        <v>2100717</v>
      </c>
      <c r="B266" s="102" t="s">
        <v>180</v>
      </c>
      <c r="C266" s="105">
        <v>50901</v>
      </c>
      <c r="D266" s="103" t="s">
        <v>268</v>
      </c>
      <c r="E266" s="105">
        <v>30309</v>
      </c>
      <c r="F266" s="103" t="s">
        <v>284</v>
      </c>
      <c r="G266" s="166">
        <v>13.4</v>
      </c>
      <c r="H266" s="166"/>
      <c r="I266" s="166">
        <v>13.4</v>
      </c>
      <c r="J266" s="111"/>
      <c r="K266" s="111"/>
      <c r="L266" s="111"/>
      <c r="M266" s="82"/>
      <c r="N266" s="82"/>
    </row>
    <row r="267" spans="1:14" s="76" customFormat="1" ht="14.25" thickBot="1">
      <c r="A267" s="100">
        <v>2100717</v>
      </c>
      <c r="B267" s="102" t="s">
        <v>180</v>
      </c>
      <c r="C267" s="105">
        <v>50901</v>
      </c>
      <c r="D267" s="103" t="s">
        <v>268</v>
      </c>
      <c r="E267" s="105">
        <v>30399</v>
      </c>
      <c r="F267" s="103" t="s">
        <v>262</v>
      </c>
      <c r="G267" s="166">
        <v>100</v>
      </c>
      <c r="H267" s="166"/>
      <c r="I267" s="166">
        <v>100</v>
      </c>
      <c r="J267" s="111"/>
      <c r="K267" s="111"/>
      <c r="L267" s="111"/>
      <c r="M267" s="82"/>
      <c r="N267" s="82"/>
    </row>
    <row r="268" spans="1:14" s="76" customFormat="1" ht="15" thickBot="1">
      <c r="A268" s="100">
        <v>21011</v>
      </c>
      <c r="B268" s="102" t="s">
        <v>181</v>
      </c>
      <c r="C268" s="102"/>
      <c r="D268" s="103"/>
      <c r="E268" s="102"/>
      <c r="F268" s="103"/>
      <c r="G268" s="170">
        <f>H268</f>
        <v>1762.9934760000001</v>
      </c>
      <c r="H268" s="172">
        <f>H269+H270+H271</f>
        <v>1762.9934760000001</v>
      </c>
      <c r="I268" s="169">
        <v>0</v>
      </c>
      <c r="J268" s="100"/>
      <c r="K268" s="101"/>
      <c r="L268" s="101"/>
      <c r="M268" s="82"/>
      <c r="N268" s="82"/>
    </row>
    <row r="269" spans="1:14" s="76" customFormat="1" ht="15" thickBot="1">
      <c r="A269" s="100">
        <v>2101101</v>
      </c>
      <c r="B269" s="102" t="s">
        <v>182</v>
      </c>
      <c r="C269" s="105">
        <v>50102</v>
      </c>
      <c r="D269" s="103" t="s">
        <v>273</v>
      </c>
      <c r="E269" s="105">
        <v>30110</v>
      </c>
      <c r="F269" s="103" t="s">
        <v>281</v>
      </c>
      <c r="G269" s="170">
        <v>200</v>
      </c>
      <c r="H269" s="170">
        <v>200</v>
      </c>
      <c r="I269" s="169"/>
      <c r="J269" s="100"/>
      <c r="K269" s="101"/>
      <c r="L269" s="101"/>
      <c r="M269" s="82"/>
      <c r="N269" s="82"/>
    </row>
    <row r="270" spans="1:14" s="76" customFormat="1" ht="15" thickBot="1">
      <c r="A270" s="100">
        <v>2101102</v>
      </c>
      <c r="B270" s="102" t="s">
        <v>183</v>
      </c>
      <c r="C270" s="105">
        <v>50501</v>
      </c>
      <c r="D270" s="103" t="s">
        <v>73</v>
      </c>
      <c r="E270" s="105">
        <v>30110</v>
      </c>
      <c r="F270" s="103" t="s">
        <v>281</v>
      </c>
      <c r="G270" s="170">
        <f>H270</f>
        <v>1325.03</v>
      </c>
      <c r="H270" s="170">
        <f>1285.03+40</f>
        <v>1325.03</v>
      </c>
      <c r="I270" s="169"/>
      <c r="J270" s="100"/>
      <c r="K270" s="101"/>
      <c r="L270" s="101"/>
      <c r="M270" s="82"/>
      <c r="N270" s="82"/>
    </row>
    <row r="271" spans="1:14" s="76" customFormat="1" ht="15" thickBot="1">
      <c r="A271" s="100">
        <v>2101103</v>
      </c>
      <c r="B271" s="102" t="s">
        <v>184</v>
      </c>
      <c r="C271" s="105">
        <v>50501</v>
      </c>
      <c r="D271" s="103" t="s">
        <v>73</v>
      </c>
      <c r="E271" s="105">
        <v>30111</v>
      </c>
      <c r="F271" s="103" t="s">
        <v>299</v>
      </c>
      <c r="G271" s="170">
        <v>237.96347600000001</v>
      </c>
      <c r="H271" s="170">
        <v>237.96347600000001</v>
      </c>
      <c r="I271" s="169"/>
      <c r="J271" s="100"/>
      <c r="K271" s="101"/>
      <c r="L271" s="101"/>
      <c r="M271" s="82"/>
      <c r="N271" s="82"/>
    </row>
    <row r="272" spans="1:14" s="76" customFormat="1" ht="15" thickBot="1">
      <c r="A272" s="100">
        <v>21099</v>
      </c>
      <c r="B272" s="102" t="s">
        <v>189</v>
      </c>
      <c r="C272" s="102"/>
      <c r="D272" s="103"/>
      <c r="E272" s="102"/>
      <c r="F272" s="103"/>
      <c r="G272" s="166">
        <f>G273+G274</f>
        <v>81.099999999999994</v>
      </c>
      <c r="H272" s="166">
        <v>0</v>
      </c>
      <c r="I272" s="166">
        <f>I273+I274</f>
        <v>81.099999999999994</v>
      </c>
      <c r="J272" s="100"/>
      <c r="K272" s="101"/>
      <c r="L272" s="101"/>
      <c r="M272" s="82"/>
      <c r="N272" s="82"/>
    </row>
    <row r="273" spans="1:14" s="76" customFormat="1" ht="15" thickBot="1">
      <c r="A273" s="100">
        <v>2109901</v>
      </c>
      <c r="B273" s="102" t="s">
        <v>190</v>
      </c>
      <c r="C273" s="105">
        <v>50205</v>
      </c>
      <c r="D273" s="103" t="s">
        <v>277</v>
      </c>
      <c r="E273" s="105">
        <v>30226</v>
      </c>
      <c r="F273" s="103" t="s">
        <v>278</v>
      </c>
      <c r="G273" s="166">
        <v>60.7</v>
      </c>
      <c r="H273" s="166"/>
      <c r="I273" s="166">
        <f>9.54+51.16</f>
        <v>60.699999999999996</v>
      </c>
      <c r="J273" s="100"/>
      <c r="K273" s="101"/>
      <c r="L273" s="101"/>
      <c r="M273" s="82"/>
      <c r="N273" s="82"/>
    </row>
    <row r="274" spans="1:14" s="76" customFormat="1" ht="15" thickBot="1">
      <c r="A274" s="100">
        <v>2109901</v>
      </c>
      <c r="B274" s="102" t="s">
        <v>190</v>
      </c>
      <c r="C274" s="105">
        <v>50905</v>
      </c>
      <c r="D274" s="103" t="s">
        <v>291</v>
      </c>
      <c r="E274" s="105">
        <v>30302</v>
      </c>
      <c r="F274" s="103" t="s">
        <v>293</v>
      </c>
      <c r="G274" s="166">
        <v>20.399999999999999</v>
      </c>
      <c r="H274" s="166"/>
      <c r="I274" s="166">
        <v>20.399999999999999</v>
      </c>
      <c r="J274" s="100"/>
      <c r="K274" s="101"/>
      <c r="L274" s="101"/>
      <c r="M274" s="82"/>
      <c r="N274" s="82"/>
    </row>
    <row r="275" spans="1:14" s="76" customFormat="1" ht="15" thickBot="1">
      <c r="A275" s="97">
        <v>211</v>
      </c>
      <c r="B275" s="98" t="s">
        <v>415</v>
      </c>
      <c r="C275" s="105"/>
      <c r="D275" s="103"/>
      <c r="E275" s="105"/>
      <c r="F275" s="103"/>
      <c r="G275" s="168">
        <f>I275</f>
        <v>165.1</v>
      </c>
      <c r="H275" s="168"/>
      <c r="I275" s="168">
        <f>I276</f>
        <v>165.1</v>
      </c>
      <c r="J275" s="100"/>
      <c r="K275" s="101"/>
      <c r="L275" s="101"/>
      <c r="M275" s="82"/>
      <c r="N275" s="82"/>
    </row>
    <row r="276" spans="1:14" s="76" customFormat="1" ht="15" thickBot="1">
      <c r="A276" s="100">
        <v>21103</v>
      </c>
      <c r="B276" s="102" t="s">
        <v>416</v>
      </c>
      <c r="C276" s="105"/>
      <c r="D276" s="103"/>
      <c r="E276" s="105"/>
      <c r="F276" s="103"/>
      <c r="G276" s="166">
        <f>I276</f>
        <v>165.1</v>
      </c>
      <c r="H276" s="166"/>
      <c r="I276" s="166">
        <f>I277</f>
        <v>165.1</v>
      </c>
      <c r="J276" s="100"/>
      <c r="K276" s="101"/>
      <c r="L276" s="101"/>
      <c r="M276" s="82"/>
      <c r="N276" s="82"/>
    </row>
    <row r="277" spans="1:14" s="76" customFormat="1" ht="15" thickBot="1">
      <c r="A277" s="100">
        <v>2110301</v>
      </c>
      <c r="B277" s="102" t="s">
        <v>417</v>
      </c>
      <c r="C277" s="105">
        <v>50205</v>
      </c>
      <c r="D277" s="103" t="s">
        <v>277</v>
      </c>
      <c r="E277" s="105">
        <v>30226</v>
      </c>
      <c r="F277" s="103" t="s">
        <v>278</v>
      </c>
      <c r="G277" s="166">
        <f>I277</f>
        <v>165.1</v>
      </c>
      <c r="H277" s="166"/>
      <c r="I277" s="166">
        <v>165.1</v>
      </c>
      <c r="J277" s="100"/>
      <c r="K277" s="101"/>
      <c r="L277" s="101"/>
      <c r="M277" s="82"/>
      <c r="N277" s="82"/>
    </row>
    <row r="278" spans="1:14" s="76" customFormat="1" ht="15" thickBot="1">
      <c r="A278" s="97">
        <v>212</v>
      </c>
      <c r="B278" s="98" t="s">
        <v>195</v>
      </c>
      <c r="C278" s="98"/>
      <c r="D278" s="99"/>
      <c r="E278" s="98"/>
      <c r="F278" s="99"/>
      <c r="G278" s="168">
        <f>G279+G285+G288</f>
        <v>35544.740000000005</v>
      </c>
      <c r="H278" s="168">
        <f t="shared" ref="H278:I278" si="6">H279+H285+H288</f>
        <v>0</v>
      </c>
      <c r="I278" s="168">
        <f t="shared" si="6"/>
        <v>35544.740000000005</v>
      </c>
      <c r="J278" s="100"/>
      <c r="K278" s="101"/>
      <c r="L278" s="101"/>
      <c r="M278" s="82"/>
      <c r="N278" s="82"/>
    </row>
    <row r="279" spans="1:14" s="76" customFormat="1" ht="15" thickBot="1">
      <c r="A279" s="100">
        <v>21205</v>
      </c>
      <c r="B279" s="102" t="s">
        <v>196</v>
      </c>
      <c r="C279" s="102"/>
      <c r="D279" s="103"/>
      <c r="E279" s="102"/>
      <c r="F279" s="103"/>
      <c r="G279" s="166">
        <f>SUM(G280:G284)</f>
        <v>2847.99</v>
      </c>
      <c r="H279" s="166">
        <v>0</v>
      </c>
      <c r="I279" s="166">
        <f>SUM(I280:I284)</f>
        <v>2847.99</v>
      </c>
      <c r="J279" s="100"/>
      <c r="K279" s="101"/>
      <c r="L279" s="101"/>
      <c r="M279" s="82"/>
      <c r="N279" s="82"/>
    </row>
    <row r="280" spans="1:14" s="76" customFormat="1" ht="15" thickBot="1">
      <c r="A280" s="100">
        <v>2120501</v>
      </c>
      <c r="B280" s="102" t="s">
        <v>197</v>
      </c>
      <c r="C280" s="102">
        <v>50201</v>
      </c>
      <c r="D280" s="103" t="s">
        <v>226</v>
      </c>
      <c r="E280" s="105">
        <v>30206</v>
      </c>
      <c r="F280" s="103" t="s">
        <v>231</v>
      </c>
      <c r="G280" s="166">
        <v>90</v>
      </c>
      <c r="H280" s="166"/>
      <c r="I280" s="166">
        <v>90</v>
      </c>
      <c r="J280" s="100"/>
      <c r="K280" s="101"/>
      <c r="L280" s="101"/>
      <c r="M280" s="82"/>
      <c r="N280" s="82"/>
    </row>
    <row r="281" spans="1:14" s="76" customFormat="1" ht="15" thickBot="1">
      <c r="A281" s="100">
        <v>2120501</v>
      </c>
      <c r="B281" s="102" t="s">
        <v>197</v>
      </c>
      <c r="C281" s="102">
        <v>50209</v>
      </c>
      <c r="D281" s="103" t="s">
        <v>240</v>
      </c>
      <c r="E281" s="105">
        <v>30213</v>
      </c>
      <c r="F281" s="103" t="s">
        <v>443</v>
      </c>
      <c r="G281" s="166">
        <v>226</v>
      </c>
      <c r="H281" s="166"/>
      <c r="I281" s="166">
        <v>226</v>
      </c>
      <c r="J281" s="100"/>
      <c r="K281" s="101"/>
      <c r="L281" s="101"/>
      <c r="M281" s="82"/>
      <c r="N281" s="82"/>
    </row>
    <row r="282" spans="1:14" s="76" customFormat="1" ht="15" thickBot="1">
      <c r="A282" s="100">
        <v>2120501</v>
      </c>
      <c r="B282" s="102" t="s">
        <v>197</v>
      </c>
      <c r="C282" s="102">
        <v>50201</v>
      </c>
      <c r="D282" s="103" t="s">
        <v>226</v>
      </c>
      <c r="E282" s="105">
        <v>30214</v>
      </c>
      <c r="F282" s="103" t="s">
        <v>289</v>
      </c>
      <c r="G282" s="166">
        <v>87.5</v>
      </c>
      <c r="H282" s="166"/>
      <c r="I282" s="166">
        <v>87.5</v>
      </c>
      <c r="J282" s="100"/>
      <c r="K282" s="101"/>
      <c r="L282" s="101"/>
      <c r="M282" s="82"/>
      <c r="N282" s="82"/>
    </row>
    <row r="283" spans="1:14" s="76" customFormat="1" ht="15" thickBot="1">
      <c r="A283" s="100">
        <v>2120501</v>
      </c>
      <c r="B283" s="102" t="s">
        <v>197</v>
      </c>
      <c r="C283" s="105">
        <v>50205</v>
      </c>
      <c r="D283" s="103" t="s">
        <v>277</v>
      </c>
      <c r="E283" s="105">
        <v>30226</v>
      </c>
      <c r="F283" s="103" t="s">
        <v>278</v>
      </c>
      <c r="G283" s="166">
        <v>2424.4899999999998</v>
      </c>
      <c r="H283" s="166"/>
      <c r="I283" s="175">
        <v>2424.4899999999998</v>
      </c>
      <c r="J283" s="100"/>
      <c r="K283" s="101"/>
      <c r="L283" s="101"/>
      <c r="M283" s="82"/>
      <c r="N283" s="82"/>
    </row>
    <row r="284" spans="1:14" s="76" customFormat="1" ht="15" thickBot="1">
      <c r="A284" s="100">
        <v>2120501</v>
      </c>
      <c r="B284" s="102" t="s">
        <v>197</v>
      </c>
      <c r="C284" s="105">
        <v>50299</v>
      </c>
      <c r="D284" s="103" t="s">
        <v>257</v>
      </c>
      <c r="E284" s="105">
        <v>30299</v>
      </c>
      <c r="F284" s="103" t="s">
        <v>257</v>
      </c>
      <c r="G284" s="166">
        <v>20</v>
      </c>
      <c r="H284" s="166"/>
      <c r="I284" s="175">
        <v>20</v>
      </c>
      <c r="J284" s="100"/>
      <c r="K284" s="101"/>
      <c r="L284" s="101"/>
      <c r="M284" s="82"/>
      <c r="N284" s="82"/>
    </row>
    <row r="285" spans="1:14" s="76" customFormat="1" ht="23.25" thickBot="1">
      <c r="A285" s="100">
        <v>21208</v>
      </c>
      <c r="B285" s="102" t="s">
        <v>213</v>
      </c>
      <c r="C285" s="102"/>
      <c r="D285" s="103"/>
      <c r="E285" s="102"/>
      <c r="F285" s="103"/>
      <c r="G285" s="166">
        <f>G286+G287</f>
        <v>13962.62</v>
      </c>
      <c r="H285" s="166">
        <v>0</v>
      </c>
      <c r="I285" s="166">
        <f>I286+I287</f>
        <v>13962.62</v>
      </c>
      <c r="J285" s="100"/>
      <c r="K285" s="101"/>
      <c r="L285" s="101"/>
      <c r="M285" s="82"/>
      <c r="N285" s="82"/>
    </row>
    <row r="286" spans="1:14" s="76" customFormat="1" ht="15" thickBot="1">
      <c r="A286" s="100">
        <v>2120804</v>
      </c>
      <c r="B286" s="102" t="s">
        <v>212</v>
      </c>
      <c r="C286" s="105">
        <v>50205</v>
      </c>
      <c r="D286" s="103" t="s">
        <v>277</v>
      </c>
      <c r="E286" s="105">
        <v>30226</v>
      </c>
      <c r="F286" s="103" t="s">
        <v>278</v>
      </c>
      <c r="G286" s="166">
        <f>I286</f>
        <v>10694.62</v>
      </c>
      <c r="H286" s="166"/>
      <c r="I286" s="175">
        <v>10694.62</v>
      </c>
      <c r="J286" s="100"/>
      <c r="K286" s="101"/>
      <c r="L286" s="101"/>
      <c r="M286" s="82"/>
      <c r="N286" s="82"/>
    </row>
    <row r="287" spans="1:14" s="76" customFormat="1" ht="15" thickBot="1">
      <c r="A287" s="100">
        <v>2120804</v>
      </c>
      <c r="B287" s="102" t="s">
        <v>212</v>
      </c>
      <c r="C287" s="105">
        <v>51005</v>
      </c>
      <c r="D287" s="103" t="s">
        <v>300</v>
      </c>
      <c r="E287" s="105">
        <v>31009</v>
      </c>
      <c r="F287" s="103" t="s">
        <v>301</v>
      </c>
      <c r="G287" s="166">
        <v>3268</v>
      </c>
      <c r="H287" s="166"/>
      <c r="I287" s="166">
        <v>3268</v>
      </c>
      <c r="J287" s="100"/>
      <c r="K287" s="101"/>
      <c r="L287" s="101"/>
      <c r="M287" s="82"/>
      <c r="N287" s="82"/>
    </row>
    <row r="288" spans="1:14" s="76" customFormat="1" ht="15" thickBot="1">
      <c r="A288" s="100">
        <v>21299</v>
      </c>
      <c r="B288" s="102" t="s">
        <v>198</v>
      </c>
      <c r="C288" s="102"/>
      <c r="D288" s="103"/>
      <c r="E288" s="102"/>
      <c r="F288" s="103"/>
      <c r="G288" s="166">
        <v>18734.13</v>
      </c>
      <c r="H288" s="166">
        <v>0</v>
      </c>
      <c r="I288" s="166">
        <v>18734.13</v>
      </c>
      <c r="J288" s="100"/>
      <c r="K288" s="101"/>
      <c r="L288" s="101"/>
      <c r="M288" s="82"/>
      <c r="N288" s="82"/>
    </row>
    <row r="289" spans="1:14" s="76" customFormat="1" ht="15" thickBot="1">
      <c r="A289" s="100">
        <v>2129901</v>
      </c>
      <c r="B289" s="102" t="s">
        <v>199</v>
      </c>
      <c r="C289" s="105">
        <v>50201</v>
      </c>
      <c r="D289" s="103" t="s">
        <v>226</v>
      </c>
      <c r="E289" s="105">
        <v>30201</v>
      </c>
      <c r="F289" s="103" t="s">
        <v>77</v>
      </c>
      <c r="G289" s="166">
        <v>24.38</v>
      </c>
      <c r="H289" s="166"/>
      <c r="I289" s="175">
        <v>24.38</v>
      </c>
      <c r="J289" s="100"/>
      <c r="K289" s="101"/>
      <c r="L289" s="101"/>
      <c r="M289" s="82"/>
      <c r="N289" s="82"/>
    </row>
    <row r="290" spans="1:14" s="76" customFormat="1" ht="15" thickBot="1">
      <c r="A290" s="100">
        <v>2129901</v>
      </c>
      <c r="B290" s="102" t="s">
        <v>199</v>
      </c>
      <c r="C290" s="105">
        <v>50201</v>
      </c>
      <c r="D290" s="103" t="s">
        <v>226</v>
      </c>
      <c r="E290" s="105">
        <v>30205</v>
      </c>
      <c r="F290" s="103" t="s">
        <v>229</v>
      </c>
      <c r="G290" s="166">
        <v>8.6999999999999993</v>
      </c>
      <c r="H290" s="166"/>
      <c r="I290" s="175">
        <v>8.6999999999999993</v>
      </c>
      <c r="J290" s="100"/>
      <c r="K290" s="101"/>
      <c r="L290" s="101"/>
      <c r="M290" s="82"/>
      <c r="N290" s="82"/>
    </row>
    <row r="291" spans="1:14" s="76" customFormat="1" ht="15" thickBot="1">
      <c r="A291" s="100">
        <v>2129901</v>
      </c>
      <c r="B291" s="102" t="s">
        <v>199</v>
      </c>
      <c r="C291" s="105">
        <v>50201</v>
      </c>
      <c r="D291" s="103" t="s">
        <v>226</v>
      </c>
      <c r="E291" s="105">
        <v>30206</v>
      </c>
      <c r="F291" s="103" t="s">
        <v>231</v>
      </c>
      <c r="G291" s="166">
        <v>548</v>
      </c>
      <c r="H291" s="166"/>
      <c r="I291" s="175">
        <v>548</v>
      </c>
      <c r="J291" s="100"/>
      <c r="K291" s="101"/>
      <c r="L291" s="101"/>
      <c r="M291" s="82"/>
      <c r="N291" s="82"/>
    </row>
    <row r="292" spans="1:14" s="76" customFormat="1" ht="15" thickBot="1">
      <c r="A292" s="100">
        <v>2129901</v>
      </c>
      <c r="B292" s="102" t="s">
        <v>199</v>
      </c>
      <c r="C292" s="105">
        <v>50201</v>
      </c>
      <c r="D292" s="103" t="s">
        <v>226</v>
      </c>
      <c r="E292" s="105">
        <v>30207</v>
      </c>
      <c r="F292" s="103" t="s">
        <v>233</v>
      </c>
      <c r="G292" s="166">
        <v>44</v>
      </c>
      <c r="H292" s="166"/>
      <c r="I292" s="166">
        <v>44</v>
      </c>
      <c r="J292" s="100"/>
      <c r="K292" s="101"/>
      <c r="L292" s="101"/>
      <c r="M292" s="82"/>
      <c r="N292" s="82"/>
    </row>
    <row r="293" spans="1:14" s="76" customFormat="1" ht="15" thickBot="1">
      <c r="A293" s="100">
        <v>2129901</v>
      </c>
      <c r="B293" s="102" t="s">
        <v>199</v>
      </c>
      <c r="C293" s="105">
        <v>50201</v>
      </c>
      <c r="D293" s="103" t="s">
        <v>226</v>
      </c>
      <c r="E293" s="105">
        <v>30208</v>
      </c>
      <c r="F293" s="103" t="s">
        <v>235</v>
      </c>
      <c r="G293" s="166">
        <v>29.4</v>
      </c>
      <c r="H293" s="166"/>
      <c r="I293" s="166">
        <v>29.4</v>
      </c>
      <c r="J293" s="100"/>
      <c r="K293" s="101"/>
      <c r="L293" s="101"/>
      <c r="M293" s="82"/>
      <c r="N293" s="82"/>
    </row>
    <row r="294" spans="1:14" s="76" customFormat="1" ht="15" thickBot="1">
      <c r="A294" s="100">
        <v>2129901</v>
      </c>
      <c r="B294" s="102" t="s">
        <v>199</v>
      </c>
      <c r="C294" s="105">
        <v>50201</v>
      </c>
      <c r="D294" s="103" t="s">
        <v>226</v>
      </c>
      <c r="E294" s="105">
        <v>30209</v>
      </c>
      <c r="F294" s="103" t="s">
        <v>237</v>
      </c>
      <c r="G294" s="166">
        <v>219.55</v>
      </c>
      <c r="H294" s="166"/>
      <c r="I294" s="166">
        <v>219.55</v>
      </c>
      <c r="J294" s="100"/>
      <c r="K294" s="101"/>
      <c r="L294" s="101"/>
      <c r="M294" s="82"/>
      <c r="N294" s="82"/>
    </row>
    <row r="295" spans="1:14" s="76" customFormat="1" ht="15" thickBot="1">
      <c r="A295" s="100">
        <v>2129901</v>
      </c>
      <c r="B295" s="102" t="s">
        <v>199</v>
      </c>
      <c r="C295" s="105">
        <v>50209</v>
      </c>
      <c r="D295" s="103" t="s">
        <v>240</v>
      </c>
      <c r="E295" s="105">
        <v>30213</v>
      </c>
      <c r="F295" s="103" t="s">
        <v>443</v>
      </c>
      <c r="G295" s="166">
        <v>163.4</v>
      </c>
      <c r="H295" s="166"/>
      <c r="I295" s="166">
        <v>163.4</v>
      </c>
      <c r="J295" s="100"/>
      <c r="K295" s="101"/>
      <c r="L295" s="101"/>
      <c r="M295" s="82"/>
      <c r="N295" s="82"/>
    </row>
    <row r="296" spans="1:14" s="76" customFormat="1" ht="15" thickBot="1">
      <c r="A296" s="100">
        <v>2129901</v>
      </c>
      <c r="B296" s="102" t="s">
        <v>199</v>
      </c>
      <c r="C296" s="105">
        <v>50201</v>
      </c>
      <c r="D296" s="103" t="s">
        <v>226</v>
      </c>
      <c r="E296" s="105">
        <v>30214</v>
      </c>
      <c r="F296" s="103" t="s">
        <v>289</v>
      </c>
      <c r="G296" s="166">
        <v>259.95</v>
      </c>
      <c r="H296" s="166"/>
      <c r="I296" s="166">
        <v>259.95</v>
      </c>
      <c r="J296" s="100"/>
      <c r="K296" s="101"/>
      <c r="L296" s="101"/>
      <c r="M296" s="82"/>
      <c r="N296" s="82"/>
    </row>
    <row r="297" spans="1:14" s="76" customFormat="1" ht="15" thickBot="1">
      <c r="A297" s="100">
        <v>2129901</v>
      </c>
      <c r="B297" s="102" t="s">
        <v>199</v>
      </c>
      <c r="C297" s="105">
        <v>50203</v>
      </c>
      <c r="D297" s="103" t="s">
        <v>244</v>
      </c>
      <c r="E297" s="105">
        <v>30216</v>
      </c>
      <c r="F297" s="103" t="s">
        <v>244</v>
      </c>
      <c r="G297" s="166">
        <v>62.5</v>
      </c>
      <c r="H297" s="166"/>
      <c r="I297" s="166">
        <v>62.5</v>
      </c>
      <c r="J297" s="100"/>
      <c r="K297" s="101"/>
      <c r="L297" s="101"/>
      <c r="M297" s="82"/>
      <c r="N297" s="82"/>
    </row>
    <row r="298" spans="1:14" s="76" customFormat="1" ht="15" thickBot="1">
      <c r="A298" s="100">
        <v>2129901</v>
      </c>
      <c r="B298" s="102" t="s">
        <v>199</v>
      </c>
      <c r="C298" s="105">
        <v>50204</v>
      </c>
      <c r="D298" s="103" t="s">
        <v>287</v>
      </c>
      <c r="E298" s="105">
        <v>30218</v>
      </c>
      <c r="F298" s="103" t="s">
        <v>288</v>
      </c>
      <c r="G298" s="166">
        <v>34.68</v>
      </c>
      <c r="H298" s="166"/>
      <c r="I298" s="166">
        <v>34.68</v>
      </c>
      <c r="J298" s="100"/>
      <c r="K298" s="101"/>
      <c r="L298" s="101"/>
      <c r="M298" s="82"/>
      <c r="N298" s="82"/>
    </row>
    <row r="299" spans="1:14" s="76" customFormat="1" ht="15" thickBot="1">
      <c r="A299" s="100">
        <v>2129901</v>
      </c>
      <c r="B299" s="102" t="s">
        <v>199</v>
      </c>
      <c r="C299" s="105">
        <v>50205</v>
      </c>
      <c r="D299" s="103" t="s">
        <v>277</v>
      </c>
      <c r="E299" s="105">
        <v>30226</v>
      </c>
      <c r="F299" s="103" t="s">
        <v>278</v>
      </c>
      <c r="G299" s="166">
        <v>16257.12</v>
      </c>
      <c r="H299" s="166"/>
      <c r="I299" s="175">
        <v>16257.12</v>
      </c>
      <c r="J299" s="100"/>
      <c r="K299" s="101"/>
      <c r="L299" s="101"/>
      <c r="M299" s="82"/>
      <c r="N299" s="82"/>
    </row>
    <row r="300" spans="1:14" s="76" customFormat="1" ht="15" thickBot="1">
      <c r="A300" s="100">
        <v>2129901</v>
      </c>
      <c r="B300" s="102" t="s">
        <v>199</v>
      </c>
      <c r="C300" s="105">
        <v>50201</v>
      </c>
      <c r="D300" s="103" t="s">
        <v>226</v>
      </c>
      <c r="E300" s="105">
        <v>30239</v>
      </c>
      <c r="F300" s="103" t="s">
        <v>256</v>
      </c>
      <c r="G300" s="166">
        <v>78.12</v>
      </c>
      <c r="H300" s="166"/>
      <c r="I300" s="175">
        <v>78.12</v>
      </c>
      <c r="J300" s="100"/>
      <c r="K300" s="101"/>
      <c r="L300" s="101"/>
      <c r="M300" s="82"/>
      <c r="N300" s="82"/>
    </row>
    <row r="301" spans="1:14" s="76" customFormat="1" ht="15" thickBot="1">
      <c r="A301" s="100">
        <v>2129901</v>
      </c>
      <c r="B301" s="102" t="s">
        <v>199</v>
      </c>
      <c r="C301" s="105">
        <v>50299</v>
      </c>
      <c r="D301" s="103" t="s">
        <v>257</v>
      </c>
      <c r="E301" s="105">
        <v>30299</v>
      </c>
      <c r="F301" s="103" t="s">
        <v>257</v>
      </c>
      <c r="G301" s="166">
        <v>199.2</v>
      </c>
      <c r="H301" s="166"/>
      <c r="I301" s="175">
        <v>199.2</v>
      </c>
      <c r="J301" s="100"/>
      <c r="K301" s="101"/>
      <c r="L301" s="101"/>
      <c r="M301" s="82"/>
      <c r="N301" s="82"/>
    </row>
    <row r="302" spans="1:14" s="76" customFormat="1" ht="15" thickBot="1">
      <c r="A302" s="100">
        <v>2129901</v>
      </c>
      <c r="B302" s="102" t="s">
        <v>199</v>
      </c>
      <c r="C302" s="105">
        <v>50901</v>
      </c>
      <c r="D302" s="103" t="s">
        <v>268</v>
      </c>
      <c r="E302" s="105">
        <v>30305</v>
      </c>
      <c r="F302" s="103" t="s">
        <v>270</v>
      </c>
      <c r="G302" s="166">
        <v>60.75</v>
      </c>
      <c r="H302" s="166"/>
      <c r="I302" s="166">
        <v>60.75</v>
      </c>
      <c r="J302" s="100"/>
      <c r="K302" s="101"/>
      <c r="L302" s="101"/>
      <c r="M302" s="82"/>
      <c r="N302" s="82"/>
    </row>
    <row r="303" spans="1:14" ht="15" thickBot="1">
      <c r="A303" s="100">
        <v>2129901</v>
      </c>
      <c r="B303" s="102" t="s">
        <v>199</v>
      </c>
      <c r="C303" s="105">
        <v>51005</v>
      </c>
      <c r="D303" s="103" t="s">
        <v>300</v>
      </c>
      <c r="E303" s="105">
        <v>31009</v>
      </c>
      <c r="F303" s="103" t="s">
        <v>301</v>
      </c>
      <c r="G303" s="166">
        <v>744.38</v>
      </c>
      <c r="H303" s="166"/>
      <c r="I303" s="175">
        <v>744.38</v>
      </c>
      <c r="J303" s="100"/>
      <c r="K303" s="101"/>
      <c r="L303" s="101"/>
      <c r="M303" s="82"/>
      <c r="N303" s="82"/>
    </row>
    <row r="304" spans="1:14" ht="15" thickBot="1">
      <c r="A304" s="97">
        <v>213</v>
      </c>
      <c r="B304" s="98" t="s">
        <v>200</v>
      </c>
      <c r="C304" s="98"/>
      <c r="D304" s="99"/>
      <c r="E304" s="98"/>
      <c r="F304" s="99"/>
      <c r="G304" s="168">
        <f>G305+G312+G314</f>
        <v>7878.72</v>
      </c>
      <c r="H304" s="168">
        <f t="shared" ref="H304:I304" si="7">H305+H312+H314</f>
        <v>0</v>
      </c>
      <c r="I304" s="168">
        <f t="shared" si="7"/>
        <v>7878.72</v>
      </c>
      <c r="J304" s="100"/>
      <c r="K304" s="101"/>
      <c r="L304" s="101"/>
      <c r="M304" s="82"/>
      <c r="N304" s="82"/>
    </row>
    <row r="305" spans="1:14" ht="15" thickBot="1">
      <c r="A305" s="100">
        <v>21301</v>
      </c>
      <c r="B305" s="102" t="s">
        <v>201</v>
      </c>
      <c r="C305" s="102"/>
      <c r="D305" s="103"/>
      <c r="E305" s="102"/>
      <c r="F305" s="103"/>
      <c r="G305" s="166">
        <f>SUM(G306:G311)</f>
        <v>921.71999999999991</v>
      </c>
      <c r="H305" s="166">
        <v>0</v>
      </c>
      <c r="I305" s="166">
        <f>SUM(I306:I311)</f>
        <v>921.71999999999991</v>
      </c>
      <c r="J305" s="100"/>
      <c r="K305" s="101"/>
      <c r="L305" s="101"/>
      <c r="M305" s="82"/>
      <c r="N305" s="82"/>
    </row>
    <row r="306" spans="1:14" ht="15" thickBot="1">
      <c r="A306" s="100">
        <v>2130108</v>
      </c>
      <c r="B306" s="102" t="s">
        <v>202</v>
      </c>
      <c r="C306" s="105">
        <v>50205</v>
      </c>
      <c r="D306" s="103" t="s">
        <v>277</v>
      </c>
      <c r="E306" s="105">
        <v>30226</v>
      </c>
      <c r="F306" s="103" t="s">
        <v>278</v>
      </c>
      <c r="G306" s="166">
        <f>I306</f>
        <v>26.8</v>
      </c>
      <c r="H306" s="166"/>
      <c r="I306" s="175">
        <v>26.8</v>
      </c>
      <c r="J306" s="100"/>
      <c r="K306" s="101"/>
      <c r="L306" s="101"/>
      <c r="M306" s="82"/>
      <c r="N306" s="82"/>
    </row>
    <row r="307" spans="1:14" s="68" customFormat="1" ht="15" thickBot="1">
      <c r="A307" s="100">
        <v>2130121</v>
      </c>
      <c r="B307" s="102" t="s">
        <v>457</v>
      </c>
      <c r="C307" s="105">
        <v>50205</v>
      </c>
      <c r="D307" s="103" t="s">
        <v>277</v>
      </c>
      <c r="E307" s="105">
        <v>30226</v>
      </c>
      <c r="F307" s="103" t="s">
        <v>278</v>
      </c>
      <c r="G307" s="166">
        <f t="shared" ref="G307:G311" si="8">I307</f>
        <v>6</v>
      </c>
      <c r="H307" s="166"/>
      <c r="I307" s="175">
        <v>6</v>
      </c>
      <c r="J307" s="100"/>
      <c r="K307" s="101"/>
      <c r="L307" s="101"/>
      <c r="M307" s="82"/>
      <c r="N307" s="82"/>
    </row>
    <row r="308" spans="1:14" s="68" customFormat="1" ht="15" thickBot="1">
      <c r="A308" s="100">
        <v>2130122</v>
      </c>
      <c r="B308" s="102" t="s">
        <v>458</v>
      </c>
      <c r="C308" s="105">
        <v>50205</v>
      </c>
      <c r="D308" s="103" t="s">
        <v>277</v>
      </c>
      <c r="E308" s="105">
        <v>30226</v>
      </c>
      <c r="F308" s="103" t="s">
        <v>278</v>
      </c>
      <c r="G308" s="166">
        <f t="shared" si="8"/>
        <v>4</v>
      </c>
      <c r="H308" s="166"/>
      <c r="I308" s="175">
        <v>4</v>
      </c>
      <c r="J308" s="100"/>
      <c r="K308" s="101"/>
      <c r="L308" s="101"/>
      <c r="M308" s="82"/>
      <c r="N308" s="82"/>
    </row>
    <row r="309" spans="1:14" ht="15" thickBot="1">
      <c r="A309" s="100">
        <v>2130124</v>
      </c>
      <c r="B309" s="102" t="s">
        <v>203</v>
      </c>
      <c r="C309" s="105">
        <v>50205</v>
      </c>
      <c r="D309" s="103" t="s">
        <v>277</v>
      </c>
      <c r="E309" s="105">
        <v>30226</v>
      </c>
      <c r="F309" s="103" t="s">
        <v>278</v>
      </c>
      <c r="G309" s="166">
        <f t="shared" si="8"/>
        <v>550</v>
      </c>
      <c r="H309" s="166"/>
      <c r="I309" s="166">
        <v>550</v>
      </c>
      <c r="J309" s="100"/>
      <c r="K309" s="101"/>
      <c r="L309" s="101"/>
      <c r="M309" s="82"/>
      <c r="N309" s="82"/>
    </row>
    <row r="310" spans="1:14" ht="15" thickBot="1">
      <c r="A310" s="100">
        <v>2130126</v>
      </c>
      <c r="B310" s="102" t="s">
        <v>204</v>
      </c>
      <c r="C310" s="105">
        <v>50209</v>
      </c>
      <c r="D310" s="103" t="s">
        <v>240</v>
      </c>
      <c r="E310" s="105">
        <v>30213</v>
      </c>
      <c r="F310" s="103" t="s">
        <v>443</v>
      </c>
      <c r="G310" s="166">
        <f t="shared" si="8"/>
        <v>324</v>
      </c>
      <c r="H310" s="166"/>
      <c r="I310" s="166">
        <v>324</v>
      </c>
      <c r="J310" s="100"/>
      <c r="K310" s="101"/>
      <c r="L310" s="101"/>
      <c r="M310" s="82"/>
      <c r="N310" s="82"/>
    </row>
    <row r="311" spans="1:14" ht="15" thickBot="1">
      <c r="A311" s="100">
        <v>2130199</v>
      </c>
      <c r="B311" s="102" t="s">
        <v>205</v>
      </c>
      <c r="C311" s="105">
        <v>50205</v>
      </c>
      <c r="D311" s="103" t="s">
        <v>277</v>
      </c>
      <c r="E311" s="105">
        <v>30226</v>
      </c>
      <c r="F311" s="103" t="s">
        <v>278</v>
      </c>
      <c r="G311" s="166">
        <f t="shared" si="8"/>
        <v>10.92</v>
      </c>
      <c r="H311" s="166"/>
      <c r="I311" s="166">
        <v>10.92</v>
      </c>
      <c r="J311" s="100"/>
      <c r="K311" s="101"/>
      <c r="L311" s="101"/>
      <c r="M311" s="82"/>
      <c r="N311" s="82"/>
    </row>
    <row r="312" spans="1:14" ht="15" thickBot="1">
      <c r="A312" s="100">
        <v>21302</v>
      </c>
      <c r="B312" s="102" t="s">
        <v>206</v>
      </c>
      <c r="C312" s="102"/>
      <c r="D312" s="103"/>
      <c r="E312" s="102"/>
      <c r="F312" s="103"/>
      <c r="G312" s="166">
        <f>G313</f>
        <v>6460.6</v>
      </c>
      <c r="H312" s="166">
        <v>0</v>
      </c>
      <c r="I312" s="166">
        <f>I313</f>
        <v>6460.6</v>
      </c>
      <c r="J312" s="100"/>
      <c r="K312" s="101"/>
      <c r="L312" s="101"/>
      <c r="M312" s="82"/>
      <c r="N312" s="82"/>
    </row>
    <row r="313" spans="1:14" ht="15" thickBot="1">
      <c r="A313" s="100">
        <v>2130205</v>
      </c>
      <c r="B313" s="102" t="s">
        <v>207</v>
      </c>
      <c r="C313" s="105">
        <v>50205</v>
      </c>
      <c r="D313" s="103" t="s">
        <v>277</v>
      </c>
      <c r="E313" s="105">
        <v>30226</v>
      </c>
      <c r="F313" s="103" t="s">
        <v>278</v>
      </c>
      <c r="G313" s="166">
        <f>I313</f>
        <v>6460.6</v>
      </c>
      <c r="H313" s="166"/>
      <c r="I313" s="175">
        <f>2763.14+3697.46</f>
        <v>6460.6</v>
      </c>
      <c r="J313" s="100"/>
      <c r="K313" s="101"/>
      <c r="L313" s="101"/>
      <c r="M313" s="82"/>
      <c r="N313" s="82"/>
    </row>
    <row r="314" spans="1:14" ht="15" thickBot="1">
      <c r="A314" s="100">
        <v>21303</v>
      </c>
      <c r="B314" s="102" t="s">
        <v>208</v>
      </c>
      <c r="C314" s="102"/>
      <c r="D314" s="103"/>
      <c r="E314" s="102"/>
      <c r="F314" s="103"/>
      <c r="G314" s="166">
        <f>G315+G316</f>
        <v>496.4</v>
      </c>
      <c r="H314" s="166">
        <v>0</v>
      </c>
      <c r="I314" s="166">
        <f>I315+I316</f>
        <v>496.4</v>
      </c>
      <c r="J314" s="100"/>
      <c r="K314" s="101"/>
      <c r="L314" s="101"/>
      <c r="M314" s="82"/>
      <c r="N314" s="82"/>
    </row>
    <row r="315" spans="1:14" s="68" customFormat="1" ht="15" thickBot="1">
      <c r="A315" s="100">
        <v>2130305</v>
      </c>
      <c r="B315" s="102" t="s">
        <v>459</v>
      </c>
      <c r="C315" s="105">
        <v>50205</v>
      </c>
      <c r="D315" s="103" t="s">
        <v>277</v>
      </c>
      <c r="E315" s="105">
        <v>30226</v>
      </c>
      <c r="F315" s="103" t="s">
        <v>278</v>
      </c>
      <c r="G315" s="166">
        <v>6</v>
      </c>
      <c r="H315" s="166"/>
      <c r="I315" s="166">
        <v>6</v>
      </c>
      <c r="J315" s="100"/>
      <c r="K315" s="101"/>
      <c r="L315" s="101"/>
      <c r="M315" s="82"/>
      <c r="N315" s="82"/>
    </row>
    <row r="316" spans="1:14" ht="15" thickBot="1">
      <c r="A316" s="100">
        <v>2130399</v>
      </c>
      <c r="B316" s="102" t="s">
        <v>209</v>
      </c>
      <c r="C316" s="105">
        <v>50205</v>
      </c>
      <c r="D316" s="103" t="s">
        <v>277</v>
      </c>
      <c r="E316" s="105">
        <v>30226</v>
      </c>
      <c r="F316" s="103" t="s">
        <v>278</v>
      </c>
      <c r="G316" s="166">
        <v>490.4</v>
      </c>
      <c r="H316" s="166"/>
      <c r="I316" s="166">
        <v>490.4</v>
      </c>
      <c r="J316" s="100"/>
      <c r="K316" s="101"/>
      <c r="L316" s="101"/>
      <c r="M316" s="82"/>
      <c r="N316" s="82"/>
    </row>
    <row r="317" spans="1:14" ht="15" thickBot="1">
      <c r="A317" s="97">
        <v>224</v>
      </c>
      <c r="B317" s="98" t="s">
        <v>113</v>
      </c>
      <c r="C317" s="98"/>
      <c r="D317" s="99"/>
      <c r="E317" s="98"/>
      <c r="F317" s="99"/>
      <c r="G317" s="168">
        <v>296.08999999999997</v>
      </c>
      <c r="H317" s="168">
        <v>0</v>
      </c>
      <c r="I317" s="168">
        <v>296.08999999999997</v>
      </c>
      <c r="J317" s="100"/>
      <c r="K317" s="101"/>
      <c r="L317" s="101"/>
      <c r="M317" s="82"/>
      <c r="N317" s="82"/>
    </row>
    <row r="318" spans="1:14" ht="15" thickBot="1">
      <c r="A318" s="100">
        <v>22401</v>
      </c>
      <c r="B318" s="102" t="s">
        <v>210</v>
      </c>
      <c r="C318" s="102"/>
      <c r="D318" s="103"/>
      <c r="E318" s="102"/>
      <c r="F318" s="103"/>
      <c r="G318" s="166">
        <v>296.08999999999997</v>
      </c>
      <c r="H318" s="166">
        <v>0</v>
      </c>
      <c r="I318" s="166">
        <v>296.08999999999997</v>
      </c>
      <c r="J318" s="100"/>
      <c r="K318" s="101"/>
      <c r="L318" s="101"/>
      <c r="M318" s="82"/>
      <c r="N318" s="82"/>
    </row>
    <row r="319" spans="1:14" ht="15" thickBot="1">
      <c r="A319" s="100">
        <v>2240106</v>
      </c>
      <c r="B319" s="102" t="s">
        <v>211</v>
      </c>
      <c r="C319" s="105">
        <v>50205</v>
      </c>
      <c r="D319" s="103" t="s">
        <v>277</v>
      </c>
      <c r="E319" s="105">
        <v>30226</v>
      </c>
      <c r="F319" s="103" t="s">
        <v>278</v>
      </c>
      <c r="G319" s="166">
        <v>296.08999999999997</v>
      </c>
      <c r="H319" s="166"/>
      <c r="I319" s="166">
        <v>296.08999999999997</v>
      </c>
      <c r="J319" s="100"/>
      <c r="K319" s="101"/>
      <c r="L319" s="101"/>
      <c r="M319" s="82"/>
      <c r="N319" s="82"/>
    </row>
    <row r="320" spans="1:14" ht="15" thickBot="1">
      <c r="A320" s="214" t="s">
        <v>38</v>
      </c>
      <c r="B320" s="215"/>
      <c r="C320" s="215"/>
      <c r="D320" s="215"/>
      <c r="E320" s="215"/>
      <c r="F320" s="216"/>
      <c r="G320" s="129">
        <f>G5+G72+G77+G163+G169+G221+G275+G278+G304+G317</f>
        <v>96236.880475999991</v>
      </c>
      <c r="H320" s="129">
        <f>H5+H72+H77+H163+H169+H221+H275+H278+H304+H317</f>
        <v>32434.950475999998</v>
      </c>
      <c r="I320" s="129">
        <f>I5+I72+I77+I163+I169+I221+I275+I278+I304+I317</f>
        <v>63801.93</v>
      </c>
      <c r="J320" s="114"/>
      <c r="K320" s="101"/>
      <c r="L320" s="101"/>
      <c r="M320" s="82"/>
      <c r="N320" s="82"/>
    </row>
    <row r="321" spans="1:14">
      <c r="A321" s="115"/>
      <c r="B321" s="115"/>
      <c r="C321" s="82"/>
      <c r="D321" s="116"/>
      <c r="E321" s="108"/>
      <c r="F321" s="116"/>
      <c r="G321" s="173"/>
      <c r="H321" s="173"/>
      <c r="I321" s="177"/>
      <c r="J321" s="82"/>
      <c r="K321" s="82"/>
      <c r="L321" s="82"/>
      <c r="M321" s="82"/>
      <c r="N321" s="82"/>
    </row>
    <row r="322" spans="1:14">
      <c r="A322" s="68"/>
      <c r="B322" s="68"/>
      <c r="C322" s="68"/>
      <c r="D322" s="68"/>
      <c r="E322" s="68"/>
      <c r="F322" s="68"/>
      <c r="I322" s="178"/>
    </row>
    <row r="324" spans="1:14">
      <c r="A324" s="68"/>
      <c r="B324" s="68"/>
      <c r="C324" s="68"/>
      <c r="D324" s="68"/>
      <c r="E324" s="68"/>
      <c r="F324" s="68"/>
      <c r="G324" s="179"/>
    </row>
    <row r="325" spans="1:14">
      <c r="G325" s="180"/>
    </row>
  </sheetData>
  <mergeCells count="11">
    <mergeCell ref="A320:F320"/>
    <mergeCell ref="A1:L1"/>
    <mergeCell ref="A3:B3"/>
    <mergeCell ref="C3:D3"/>
    <mergeCell ref="E3:F3"/>
    <mergeCell ref="G3:G4"/>
    <mergeCell ref="H3:H4"/>
    <mergeCell ref="I3:I4"/>
    <mergeCell ref="J3:J4"/>
    <mergeCell ref="K3:K4"/>
    <mergeCell ref="L3:L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4" sqref="G14"/>
    </sheetView>
  </sheetViews>
  <sheetFormatPr defaultRowHeight="13.5"/>
  <cols>
    <col min="2" max="7" width="16.25" customWidth="1"/>
  </cols>
  <sheetData>
    <row r="1" spans="1:7" ht="20.25" customHeight="1">
      <c r="A1" s="217" t="s">
        <v>508</v>
      </c>
      <c r="B1" s="217"/>
      <c r="C1" s="217"/>
      <c r="D1" s="217"/>
      <c r="E1" s="217"/>
      <c r="F1" s="217"/>
      <c r="G1" s="217"/>
    </row>
    <row r="2" spans="1:7" ht="14.25" thickBot="1">
      <c r="A2" s="14"/>
      <c r="B2" s="14"/>
      <c r="C2" s="14"/>
      <c r="D2" s="14"/>
      <c r="E2" s="224" t="s">
        <v>47</v>
      </c>
      <c r="F2" s="224"/>
      <c r="G2" s="224"/>
    </row>
    <row r="3" spans="1:7" ht="14.25" thickBot="1">
      <c r="A3" s="225" t="s">
        <v>48</v>
      </c>
      <c r="B3" s="227" t="s">
        <v>49</v>
      </c>
      <c r="C3" s="229" t="s">
        <v>50</v>
      </c>
      <c r="D3" s="230"/>
      <c r="E3" s="230"/>
      <c r="F3" s="231"/>
      <c r="G3" s="227" t="s">
        <v>51</v>
      </c>
    </row>
    <row r="4" spans="1:7" ht="14.25" thickBot="1">
      <c r="A4" s="226"/>
      <c r="B4" s="228"/>
      <c r="C4" s="15" t="s">
        <v>23</v>
      </c>
      <c r="D4" s="15" t="s">
        <v>52</v>
      </c>
      <c r="E4" s="15" t="s">
        <v>53</v>
      </c>
      <c r="F4" s="15" t="s">
        <v>54</v>
      </c>
      <c r="G4" s="228"/>
    </row>
    <row r="5" spans="1:7" ht="50.25" customHeight="1" thickBot="1">
      <c r="A5" s="13" t="s">
        <v>23</v>
      </c>
      <c r="B5" s="117">
        <f>B6+B7+B8</f>
        <v>224.55</v>
      </c>
      <c r="C5" s="117">
        <f t="shared" ref="C5:D5" si="0">C6+C7+C8</f>
        <v>224.55</v>
      </c>
      <c r="D5" s="117">
        <f t="shared" si="0"/>
        <v>224.55</v>
      </c>
      <c r="E5" s="118"/>
      <c r="F5" s="118"/>
      <c r="G5" s="119"/>
    </row>
    <row r="6" spans="1:7" ht="50.25" customHeight="1" thickBot="1">
      <c r="A6" s="13" t="s">
        <v>55</v>
      </c>
      <c r="B6" s="117">
        <f>C6</f>
        <v>46.77</v>
      </c>
      <c r="C6" s="117">
        <f>D6</f>
        <v>46.77</v>
      </c>
      <c r="D6" s="117">
        <v>46.77</v>
      </c>
      <c r="E6" s="120"/>
      <c r="F6" s="120"/>
      <c r="G6" s="121"/>
    </row>
    <row r="7" spans="1:7" ht="50.25" customHeight="1" thickBot="1">
      <c r="A7" s="16" t="s">
        <v>56</v>
      </c>
      <c r="B7" s="117"/>
      <c r="C7" s="117"/>
      <c r="D7" s="117"/>
      <c r="E7" s="120"/>
      <c r="F7" s="120"/>
      <c r="G7" s="121"/>
    </row>
    <row r="8" spans="1:7" ht="50.25" customHeight="1" thickBot="1">
      <c r="A8" s="16" t="s">
        <v>57</v>
      </c>
      <c r="B8" s="117">
        <f>C8</f>
        <v>177.78</v>
      </c>
      <c r="C8" s="117">
        <f t="shared" ref="C8" si="1">D8</f>
        <v>177.78</v>
      </c>
      <c r="D8" s="117">
        <f>137.04+40.74</f>
        <v>177.78</v>
      </c>
      <c r="E8" s="120"/>
      <c r="F8" s="120"/>
      <c r="G8" s="121"/>
    </row>
    <row r="9" spans="1:7">
      <c r="B9" s="80"/>
      <c r="C9" s="80"/>
      <c r="D9" s="80"/>
      <c r="E9" s="80"/>
      <c r="F9" s="80"/>
      <c r="G9" s="80"/>
    </row>
  </sheetData>
  <mergeCells count="6">
    <mergeCell ref="A1:G1"/>
    <mergeCell ref="E2:G2"/>
    <mergeCell ref="A3:A4"/>
    <mergeCell ref="B3:B4"/>
    <mergeCell ref="C3:F3"/>
    <mergeCell ref="G3:G4"/>
  </mergeCells>
  <phoneticPr fontId="6" type="noConversion"/>
  <pageMargins left="1.6929133858267718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25" sqref="E25"/>
    </sheetView>
  </sheetViews>
  <sheetFormatPr defaultRowHeight="13.5"/>
  <cols>
    <col min="1" max="1" width="20" customWidth="1"/>
    <col min="2" max="2" width="16" customWidth="1"/>
    <col min="3" max="3" width="25.5" bestFit="1" customWidth="1"/>
    <col min="4" max="4" width="15.75" customWidth="1"/>
    <col min="5" max="5" width="21.5" customWidth="1"/>
    <col min="6" max="6" width="22" customWidth="1"/>
    <col min="7" max="7" width="19.5" customWidth="1"/>
    <col min="8" max="9" width="10.5" bestFit="1" customWidth="1"/>
  </cols>
  <sheetData>
    <row r="1" spans="1:8" ht="20.25">
      <c r="A1" s="201" t="s">
        <v>509</v>
      </c>
      <c r="B1" s="201"/>
      <c r="C1" s="201"/>
      <c r="D1" s="201"/>
      <c r="E1" s="201"/>
      <c r="F1" s="201"/>
    </row>
    <row r="2" spans="1:8" ht="20.25">
      <c r="A2" s="1"/>
    </row>
    <row r="3" spans="1:8" ht="14.25" thickBot="1">
      <c r="A3" s="2"/>
      <c r="B3" s="2"/>
      <c r="C3" s="2"/>
      <c r="D3" s="232" t="s">
        <v>20</v>
      </c>
      <c r="E3" s="232"/>
      <c r="F3" s="232"/>
    </row>
    <row r="4" spans="1:8" ht="21.75" customHeight="1" thickBot="1">
      <c r="A4" s="233" t="s">
        <v>58</v>
      </c>
      <c r="B4" s="234"/>
      <c r="C4" s="233" t="s">
        <v>59</v>
      </c>
      <c r="D4" s="235"/>
      <c r="E4" s="235"/>
      <c r="F4" s="234"/>
    </row>
    <row r="5" spans="1:8" ht="21.75" customHeight="1" thickBot="1">
      <c r="A5" s="17" t="s">
        <v>2</v>
      </c>
      <c r="B5" s="18" t="s">
        <v>3</v>
      </c>
      <c r="C5" s="18" t="s">
        <v>4</v>
      </c>
      <c r="D5" s="18" t="s">
        <v>23</v>
      </c>
      <c r="E5" s="18" t="s">
        <v>60</v>
      </c>
      <c r="F5" s="18" t="s">
        <v>61</v>
      </c>
    </row>
    <row r="6" spans="1:8" ht="15" customHeight="1" thickBot="1">
      <c r="A6" s="6" t="s">
        <v>62</v>
      </c>
      <c r="B6" s="122">
        <f>SUM(B7:B8)</f>
        <v>69801.87999999999</v>
      </c>
      <c r="C6" s="123" t="s">
        <v>63</v>
      </c>
      <c r="D6" s="122">
        <f>E6+F6</f>
        <v>85699.049999999988</v>
      </c>
      <c r="E6" s="122">
        <f>E7+E8+E9+E10+E11+E12+E13+E14+E15+E16</f>
        <v>71736.429999999993</v>
      </c>
      <c r="F6" s="122">
        <f>F7+F8+F9+F10+F11+F12+F13+F14+F15+F16</f>
        <v>13962.619999999999</v>
      </c>
    </row>
    <row r="7" spans="1:8" ht="15" customHeight="1" thickBot="1">
      <c r="A7" s="6" t="s">
        <v>64</v>
      </c>
      <c r="B7" s="122">
        <v>66038.09</v>
      </c>
      <c r="C7" s="123" t="s">
        <v>318</v>
      </c>
      <c r="D7" s="122">
        <f t="shared" ref="D7:D16" si="0">E7+F7</f>
        <v>6023.22</v>
      </c>
      <c r="E7" s="122">
        <v>6023.22</v>
      </c>
      <c r="F7" s="122"/>
    </row>
    <row r="8" spans="1:8" ht="15" customHeight="1" thickBot="1">
      <c r="A8" s="6" t="s">
        <v>65</v>
      </c>
      <c r="B8" s="122">
        <v>3763.79</v>
      </c>
      <c r="C8" s="123" t="s">
        <v>319</v>
      </c>
      <c r="D8" s="122">
        <f t="shared" si="0"/>
        <v>62.099999999999994</v>
      </c>
      <c r="E8" s="122">
        <v>62.099999999999994</v>
      </c>
      <c r="F8" s="122"/>
    </row>
    <row r="9" spans="1:8" ht="15" customHeight="1" thickBot="1">
      <c r="A9" s="6"/>
      <c r="B9" s="122"/>
      <c r="C9" s="123" t="s">
        <v>320</v>
      </c>
      <c r="D9" s="122">
        <f t="shared" si="0"/>
        <v>17835.669999999998</v>
      </c>
      <c r="E9" s="122">
        <v>17835.669999999998</v>
      </c>
      <c r="F9" s="122"/>
    </row>
    <row r="10" spans="1:8" ht="15" customHeight="1" thickBot="1">
      <c r="A10" s="6"/>
      <c r="B10" s="122"/>
      <c r="C10" s="123" t="s">
        <v>321</v>
      </c>
      <c r="D10" s="122">
        <f t="shared" si="0"/>
        <v>409.2</v>
      </c>
      <c r="E10" s="122">
        <v>409.2</v>
      </c>
      <c r="F10" s="122"/>
    </row>
    <row r="11" spans="1:8" ht="15" customHeight="1" thickBot="1">
      <c r="A11" s="6"/>
      <c r="B11" s="122"/>
      <c r="C11" s="123" t="s">
        <v>322</v>
      </c>
      <c r="D11" s="122">
        <f t="shared" si="0"/>
        <v>9075.07</v>
      </c>
      <c r="E11" s="122">
        <v>9075.07</v>
      </c>
      <c r="F11" s="122"/>
    </row>
    <row r="12" spans="1:8" ht="15" customHeight="1" thickBot="1">
      <c r="A12" s="6"/>
      <c r="B12" s="122"/>
      <c r="C12" s="123" t="s">
        <v>323</v>
      </c>
      <c r="D12" s="122">
        <f t="shared" si="0"/>
        <v>8409.1399999999976</v>
      </c>
      <c r="E12" s="122">
        <v>8409.1399999999976</v>
      </c>
      <c r="F12" s="122"/>
    </row>
    <row r="13" spans="1:8" ht="15" customHeight="1" thickBot="1">
      <c r="A13" s="6"/>
      <c r="B13" s="122"/>
      <c r="C13" s="123" t="s">
        <v>324</v>
      </c>
      <c r="D13" s="122">
        <f t="shared" si="0"/>
        <v>165.1</v>
      </c>
      <c r="E13" s="122">
        <v>165.1</v>
      </c>
      <c r="F13" s="122"/>
    </row>
    <row r="14" spans="1:8" ht="15" customHeight="1" thickBot="1">
      <c r="A14" s="6"/>
      <c r="B14" s="122"/>
      <c r="C14" s="123" t="s">
        <v>325</v>
      </c>
      <c r="D14" s="122">
        <f t="shared" si="0"/>
        <v>35544.740000000005</v>
      </c>
      <c r="E14" s="122">
        <v>21582.120000000006</v>
      </c>
      <c r="F14" s="122">
        <v>13962.619999999999</v>
      </c>
    </row>
    <row r="15" spans="1:8" ht="15" customHeight="1" thickBot="1">
      <c r="A15" s="6"/>
      <c r="B15" s="122"/>
      <c r="C15" s="123" t="s">
        <v>326</v>
      </c>
      <c r="D15" s="122">
        <f t="shared" si="0"/>
        <v>7878.72</v>
      </c>
      <c r="E15" s="122">
        <v>7878.72</v>
      </c>
      <c r="F15" s="122"/>
    </row>
    <row r="16" spans="1:8" ht="15" customHeight="1" thickBot="1">
      <c r="A16" s="6"/>
      <c r="B16" s="122"/>
      <c r="C16" s="123" t="s">
        <v>327</v>
      </c>
      <c r="D16" s="122">
        <f t="shared" si="0"/>
        <v>296.08999999999997</v>
      </c>
      <c r="E16" s="122">
        <v>296.08999999999997</v>
      </c>
      <c r="F16" s="122"/>
      <c r="H16" s="72"/>
    </row>
    <row r="17" spans="1:6" ht="15" customHeight="1" thickBot="1">
      <c r="A17" s="6"/>
      <c r="B17" s="122"/>
      <c r="C17" s="123"/>
      <c r="D17" s="122"/>
      <c r="E17" s="122"/>
      <c r="F17" s="122"/>
    </row>
    <row r="18" spans="1:6" ht="15" customHeight="1" thickBot="1">
      <c r="A18" s="6" t="s">
        <v>66</v>
      </c>
      <c r="B18" s="122">
        <f>B19+B20</f>
        <v>15897.17</v>
      </c>
      <c r="C18" s="123" t="s">
        <v>67</v>
      </c>
      <c r="D18" s="122"/>
      <c r="E18" s="122"/>
      <c r="F18" s="122"/>
    </row>
    <row r="19" spans="1:6" ht="15" customHeight="1" thickBot="1">
      <c r="A19" s="6" t="s">
        <v>64</v>
      </c>
      <c r="B19" s="122">
        <v>5698.34</v>
      </c>
      <c r="C19" s="123"/>
      <c r="D19" s="122"/>
      <c r="E19" s="122"/>
      <c r="F19" s="122"/>
    </row>
    <row r="20" spans="1:6" ht="15" customHeight="1" thickBot="1">
      <c r="A20" s="6" t="s">
        <v>65</v>
      </c>
      <c r="B20" s="122">
        <v>10198.83</v>
      </c>
      <c r="C20" s="123"/>
      <c r="D20" s="122"/>
      <c r="E20" s="122"/>
      <c r="F20" s="122"/>
    </row>
    <row r="21" spans="1:6" ht="15" customHeight="1" thickBot="1">
      <c r="A21" s="6"/>
      <c r="B21" s="122"/>
      <c r="C21" s="123"/>
      <c r="D21" s="122"/>
      <c r="E21" s="122"/>
      <c r="F21" s="122"/>
    </row>
    <row r="22" spans="1:6" ht="15" customHeight="1" thickBot="1">
      <c r="A22" s="6"/>
      <c r="B22" s="122"/>
      <c r="C22" s="123"/>
      <c r="D22" s="122"/>
      <c r="E22" s="122"/>
      <c r="F22" s="122"/>
    </row>
    <row r="23" spans="1:6" ht="15" customHeight="1" thickBot="1">
      <c r="A23" s="9" t="s">
        <v>18</v>
      </c>
      <c r="B23" s="124">
        <f>B6+B18</f>
        <v>85699.049999999988</v>
      </c>
      <c r="C23" s="125" t="s">
        <v>19</v>
      </c>
      <c r="D23" s="124">
        <f>D6+D18</f>
        <v>85699.049999999988</v>
      </c>
      <c r="E23" s="124">
        <f t="shared" ref="E23:F23" si="1">E6+E18</f>
        <v>71736.429999999993</v>
      </c>
      <c r="F23" s="124">
        <f t="shared" si="1"/>
        <v>13962.619999999999</v>
      </c>
    </row>
  </sheetData>
  <mergeCells count="4">
    <mergeCell ref="D3:F3"/>
    <mergeCell ref="A4:B4"/>
    <mergeCell ref="C4:F4"/>
    <mergeCell ref="A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22" workbookViewId="0">
      <selection activeCell="L11" sqref="L11"/>
    </sheetView>
  </sheetViews>
  <sheetFormatPr defaultRowHeight="13.5"/>
  <cols>
    <col min="1" max="1" width="9" style="80"/>
    <col min="2" max="2" width="23.375" style="80" customWidth="1"/>
    <col min="3" max="3" width="18.125" style="80" hidden="1" customWidth="1"/>
    <col min="4" max="5" width="19" style="80" customWidth="1"/>
    <col min="6" max="6" width="14.75" style="80" customWidth="1"/>
    <col min="7" max="7" width="11.25" style="80" customWidth="1"/>
    <col min="8" max="8" width="13" style="80" customWidth="1"/>
    <col min="9" max="9" width="15" style="80" customWidth="1"/>
    <col min="10" max="10" width="9" style="80"/>
    <col min="11" max="11" width="8.5" style="80" bestFit="1" customWidth="1"/>
    <col min="12" max="16384" width="9" style="80"/>
  </cols>
  <sheetData>
    <row r="1" spans="1:10" ht="20.25">
      <c r="A1" s="238" t="s">
        <v>511</v>
      </c>
      <c r="B1" s="238"/>
      <c r="C1" s="238"/>
      <c r="D1" s="238"/>
      <c r="E1" s="238"/>
      <c r="F1" s="238"/>
      <c r="G1" s="238"/>
      <c r="H1" s="238"/>
      <c r="I1" s="238"/>
    </row>
    <row r="2" spans="1:10" ht="15" thickBot="1">
      <c r="A2" s="84"/>
      <c r="B2" s="84"/>
      <c r="C2" s="85"/>
      <c r="D2" s="85"/>
      <c r="E2" s="85"/>
      <c r="F2" s="85"/>
      <c r="G2" s="85"/>
      <c r="H2" s="83"/>
      <c r="I2" s="81" t="s">
        <v>39</v>
      </c>
    </row>
    <row r="3" spans="1:10" ht="18" customHeight="1">
      <c r="A3" s="239" t="s">
        <v>22</v>
      </c>
      <c r="B3" s="240"/>
      <c r="C3" s="240" t="s">
        <v>23</v>
      </c>
      <c r="D3" s="240" t="s">
        <v>447</v>
      </c>
      <c r="E3" s="240" t="s">
        <v>465</v>
      </c>
      <c r="F3" s="240"/>
      <c r="G3" s="240"/>
      <c r="H3" s="240" t="s">
        <v>467</v>
      </c>
      <c r="I3" s="242"/>
    </row>
    <row r="4" spans="1:10" ht="17.25">
      <c r="A4" s="187" t="s">
        <v>33</v>
      </c>
      <c r="B4" s="86" t="s">
        <v>34</v>
      </c>
      <c r="C4" s="241"/>
      <c r="D4" s="241"/>
      <c r="E4" s="182" t="s">
        <v>466</v>
      </c>
      <c r="F4" s="182" t="s">
        <v>42</v>
      </c>
      <c r="G4" s="182" t="s">
        <v>43</v>
      </c>
      <c r="H4" s="182" t="s">
        <v>68</v>
      </c>
      <c r="I4" s="188" t="s">
        <v>69</v>
      </c>
    </row>
    <row r="5" spans="1:10" ht="14.25" thickBot="1">
      <c r="A5" s="189">
        <v>201</v>
      </c>
      <c r="B5" s="98" t="s">
        <v>36</v>
      </c>
      <c r="C5" s="112">
        <v>5957.0099999999993</v>
      </c>
      <c r="D5" s="137">
        <f>D6+D8+D12+D16+D18+D20+D22+D24+D26</f>
        <v>5060.2100000000009</v>
      </c>
      <c r="E5" s="137">
        <f t="shared" ref="E5:G5" si="0">E6+E8+E12+E16+E18+E20+E22+E24+E26</f>
        <v>6023.2199999999993</v>
      </c>
      <c r="F5" s="137">
        <f t="shared" si="0"/>
        <v>3636.45</v>
      </c>
      <c r="G5" s="137">
        <f t="shared" si="0"/>
        <v>2386.7699999999995</v>
      </c>
      <c r="H5" s="138">
        <f>E5-D5</f>
        <v>963.0099999999984</v>
      </c>
      <c r="I5" s="190">
        <f>H5/D5</f>
        <v>0.19031028356530622</v>
      </c>
      <c r="J5" s="82"/>
    </row>
    <row r="6" spans="1:10" ht="14.25" thickBot="1">
      <c r="A6" s="160">
        <v>20101</v>
      </c>
      <c r="B6" s="102" t="s">
        <v>114</v>
      </c>
      <c r="C6" s="104">
        <v>30</v>
      </c>
      <c r="D6" s="137">
        <v>0</v>
      </c>
      <c r="E6" s="137">
        <f t="shared" ref="E6:E69" si="1">F6+G6</f>
        <v>30</v>
      </c>
      <c r="F6" s="137">
        <v>30</v>
      </c>
      <c r="G6" s="137"/>
      <c r="H6" s="138">
        <f t="shared" ref="H6:H70" si="2">E6-D6</f>
        <v>30</v>
      </c>
      <c r="I6" s="190"/>
      <c r="J6" s="82"/>
    </row>
    <row r="7" spans="1:10" ht="14.25" thickBot="1">
      <c r="A7" s="160">
        <v>2010101</v>
      </c>
      <c r="B7" s="102" t="s">
        <v>115</v>
      </c>
      <c r="C7" s="104">
        <v>30</v>
      </c>
      <c r="D7" s="137">
        <v>0</v>
      </c>
      <c r="E7" s="137">
        <f t="shared" si="1"/>
        <v>30</v>
      </c>
      <c r="F7" s="137">
        <v>30</v>
      </c>
      <c r="G7" s="137"/>
      <c r="H7" s="138">
        <f t="shared" si="2"/>
        <v>30</v>
      </c>
      <c r="I7" s="190"/>
      <c r="J7" s="82"/>
    </row>
    <row r="8" spans="1:10" ht="14.25" thickBot="1">
      <c r="A8" s="160">
        <v>20103</v>
      </c>
      <c r="B8" s="102" t="s">
        <v>214</v>
      </c>
      <c r="C8" s="104">
        <v>2929.3499999999995</v>
      </c>
      <c r="D8" s="137">
        <v>2946.55</v>
      </c>
      <c r="E8" s="137">
        <f t="shared" si="1"/>
        <v>2929.3499999999995</v>
      </c>
      <c r="F8" s="137">
        <v>2929.3499999999995</v>
      </c>
      <c r="G8" s="137"/>
      <c r="H8" s="138">
        <f t="shared" si="2"/>
        <v>-17.200000000000728</v>
      </c>
      <c r="I8" s="190">
        <f t="shared" ref="I8:I69" si="3">H8/D8</f>
        <v>-5.8373351886106557E-3</v>
      </c>
      <c r="J8" s="82"/>
    </row>
    <row r="9" spans="1:10" ht="14.25" thickBot="1">
      <c r="A9" s="160">
        <v>2010301</v>
      </c>
      <c r="B9" s="102" t="s">
        <v>115</v>
      </c>
      <c r="C9" s="104">
        <v>1732.8099999999997</v>
      </c>
      <c r="D9" s="137">
        <v>1754.92</v>
      </c>
      <c r="E9" s="137">
        <f t="shared" si="1"/>
        <v>1732.8099999999997</v>
      </c>
      <c r="F9" s="137">
        <v>1732.8099999999997</v>
      </c>
      <c r="G9" s="137"/>
      <c r="H9" s="138">
        <f t="shared" si="2"/>
        <v>-22.110000000000355</v>
      </c>
      <c r="I9" s="190">
        <f t="shared" si="3"/>
        <v>-1.259886490552296E-2</v>
      </c>
      <c r="J9" s="82"/>
    </row>
    <row r="10" spans="1:10" ht="14.25" thickBot="1">
      <c r="A10" s="160">
        <v>2010302</v>
      </c>
      <c r="B10" s="102" t="s">
        <v>124</v>
      </c>
      <c r="C10" s="104"/>
      <c r="D10" s="137">
        <v>15.02</v>
      </c>
      <c r="E10" s="137">
        <f t="shared" si="1"/>
        <v>0</v>
      </c>
      <c r="F10" s="137"/>
      <c r="G10" s="137"/>
      <c r="H10" s="138">
        <f t="shared" si="2"/>
        <v>-15.02</v>
      </c>
      <c r="I10" s="190">
        <f t="shared" si="3"/>
        <v>-1</v>
      </c>
      <c r="J10" s="82"/>
    </row>
    <row r="11" spans="1:10" ht="14.25" thickBot="1">
      <c r="A11" s="160">
        <v>2010350</v>
      </c>
      <c r="B11" s="102" t="s">
        <v>116</v>
      </c>
      <c r="C11" s="104">
        <v>1196.54</v>
      </c>
      <c r="D11" s="137">
        <v>1176.6099999999999</v>
      </c>
      <c r="E11" s="137">
        <f t="shared" si="1"/>
        <v>1196.54</v>
      </c>
      <c r="F11" s="137">
        <v>1196.54</v>
      </c>
      <c r="G11" s="137"/>
      <c r="H11" s="138">
        <f t="shared" si="2"/>
        <v>19.930000000000064</v>
      </c>
      <c r="I11" s="190">
        <f t="shared" si="3"/>
        <v>1.6938492788604605E-2</v>
      </c>
    </row>
    <row r="12" spans="1:10" ht="14.25" thickBot="1">
      <c r="A12" s="160">
        <v>20105</v>
      </c>
      <c r="B12" s="102" t="s">
        <v>117</v>
      </c>
      <c r="C12" s="104">
        <v>29.700000000000003</v>
      </c>
      <c r="D12" s="137">
        <v>38.630000000000003</v>
      </c>
      <c r="E12" s="137">
        <f t="shared" si="1"/>
        <v>29.700000000000003</v>
      </c>
      <c r="F12" s="137">
        <v>0</v>
      </c>
      <c r="G12" s="137">
        <v>29.700000000000003</v>
      </c>
      <c r="H12" s="138">
        <f t="shared" si="2"/>
        <v>-8.93</v>
      </c>
      <c r="I12" s="190">
        <f t="shared" si="3"/>
        <v>-0.23116748640952625</v>
      </c>
    </row>
    <row r="13" spans="1:10" ht="14.25" thickBot="1">
      <c r="A13" s="191">
        <v>2010507</v>
      </c>
      <c r="B13" s="102" t="s">
        <v>118</v>
      </c>
      <c r="C13" s="104"/>
      <c r="D13" s="137">
        <v>32</v>
      </c>
      <c r="E13" s="137">
        <f t="shared" si="1"/>
        <v>0</v>
      </c>
      <c r="F13" s="137"/>
      <c r="G13" s="137"/>
      <c r="H13" s="138">
        <f t="shared" si="2"/>
        <v>-32</v>
      </c>
      <c r="I13" s="190">
        <f t="shared" si="3"/>
        <v>-1</v>
      </c>
    </row>
    <row r="14" spans="1:10" ht="14.25" thickBot="1">
      <c r="A14" s="191">
        <v>2010508</v>
      </c>
      <c r="B14" s="100" t="s">
        <v>449</v>
      </c>
      <c r="C14" s="192"/>
      <c r="D14" s="137">
        <v>6.63</v>
      </c>
      <c r="E14" s="137">
        <f t="shared" si="1"/>
        <v>0</v>
      </c>
      <c r="F14" s="137"/>
      <c r="G14" s="137"/>
      <c r="H14" s="138">
        <f t="shared" si="2"/>
        <v>-6.63</v>
      </c>
      <c r="I14" s="190">
        <f t="shared" si="3"/>
        <v>-1</v>
      </c>
    </row>
    <row r="15" spans="1:10" ht="14.25" thickBot="1">
      <c r="A15" s="160">
        <v>2010599</v>
      </c>
      <c r="B15" s="102" t="s">
        <v>119</v>
      </c>
      <c r="C15" s="104">
        <v>29.700000000000003</v>
      </c>
      <c r="D15" s="137"/>
      <c r="E15" s="137">
        <f t="shared" si="1"/>
        <v>29.700000000000003</v>
      </c>
      <c r="F15" s="137"/>
      <c r="G15" s="137">
        <v>29.700000000000003</v>
      </c>
      <c r="H15" s="138">
        <f t="shared" si="2"/>
        <v>29.700000000000003</v>
      </c>
      <c r="I15" s="190"/>
    </row>
    <row r="16" spans="1:10" ht="14.25" thickBot="1">
      <c r="A16" s="160">
        <v>20106</v>
      </c>
      <c r="B16" s="102" t="s">
        <v>37</v>
      </c>
      <c r="C16" s="104">
        <v>184.32</v>
      </c>
      <c r="D16" s="137">
        <v>182.34</v>
      </c>
      <c r="E16" s="137">
        <f t="shared" si="1"/>
        <v>184.32</v>
      </c>
      <c r="F16" s="137">
        <v>184.32</v>
      </c>
      <c r="G16" s="137"/>
      <c r="H16" s="138">
        <f t="shared" si="2"/>
        <v>1.9799999999999898</v>
      </c>
      <c r="I16" s="190">
        <f t="shared" si="3"/>
        <v>1.0858835143139135E-2</v>
      </c>
    </row>
    <row r="17" spans="1:9" ht="14.25" thickBot="1">
      <c r="A17" s="160">
        <v>2010650</v>
      </c>
      <c r="B17" s="102" t="s">
        <v>116</v>
      </c>
      <c r="C17" s="104">
        <v>184.32</v>
      </c>
      <c r="D17" s="137">
        <v>182.34</v>
      </c>
      <c r="E17" s="137">
        <f t="shared" si="1"/>
        <v>184.32</v>
      </c>
      <c r="F17" s="137">
        <v>184.32</v>
      </c>
      <c r="G17" s="137"/>
      <c r="H17" s="138">
        <f t="shared" si="2"/>
        <v>1.9799999999999898</v>
      </c>
      <c r="I17" s="190">
        <f t="shared" si="3"/>
        <v>1.0858835143139135E-2</v>
      </c>
    </row>
    <row r="18" spans="1:9" ht="14.25" thickBot="1">
      <c r="A18" s="160">
        <v>20123</v>
      </c>
      <c r="B18" s="102" t="s">
        <v>120</v>
      </c>
      <c r="C18" s="104">
        <v>69</v>
      </c>
      <c r="D18" s="137">
        <v>19.260000000000002</v>
      </c>
      <c r="E18" s="137">
        <f>E19</f>
        <v>33</v>
      </c>
      <c r="F18" s="137">
        <v>0</v>
      </c>
      <c r="G18" s="137">
        <v>33</v>
      </c>
      <c r="H18" s="138">
        <f t="shared" si="2"/>
        <v>13.739999999999998</v>
      </c>
      <c r="I18" s="190">
        <f t="shared" si="3"/>
        <v>0.71339563862928335</v>
      </c>
    </row>
    <row r="19" spans="1:9" ht="14.25" thickBot="1">
      <c r="A19" s="160">
        <v>2012399</v>
      </c>
      <c r="B19" s="102" t="s">
        <v>121</v>
      </c>
      <c r="C19" s="104">
        <v>33</v>
      </c>
      <c r="D19" s="137">
        <v>19.260000000000002</v>
      </c>
      <c r="E19" s="137">
        <f t="shared" si="1"/>
        <v>33</v>
      </c>
      <c r="F19" s="137"/>
      <c r="G19" s="137">
        <v>33</v>
      </c>
      <c r="H19" s="138">
        <f t="shared" si="2"/>
        <v>13.739999999999998</v>
      </c>
      <c r="I19" s="190">
        <f t="shared" si="3"/>
        <v>0.71339563862928335</v>
      </c>
    </row>
    <row r="20" spans="1:9" ht="14.25" thickBot="1">
      <c r="A20" s="160">
        <v>20129</v>
      </c>
      <c r="B20" s="102" t="s">
        <v>446</v>
      </c>
      <c r="C20" s="104">
        <v>36</v>
      </c>
      <c r="D20" s="137">
        <v>6.39</v>
      </c>
      <c r="E20" s="137">
        <f t="shared" si="1"/>
        <v>39.61</v>
      </c>
      <c r="F20" s="137"/>
      <c r="G20" s="137">
        <f>G21</f>
        <v>39.61</v>
      </c>
      <c r="H20" s="138">
        <f t="shared" si="2"/>
        <v>33.22</v>
      </c>
      <c r="I20" s="190">
        <f t="shared" si="3"/>
        <v>5.1987480438184663</v>
      </c>
    </row>
    <row r="21" spans="1:9" ht="14.25" thickBot="1">
      <c r="A21" s="160">
        <v>2012999</v>
      </c>
      <c r="B21" s="102" t="s">
        <v>439</v>
      </c>
      <c r="C21" s="104">
        <v>36</v>
      </c>
      <c r="D21" s="137">
        <v>6.39</v>
      </c>
      <c r="E21" s="137">
        <f t="shared" si="1"/>
        <v>39.61</v>
      </c>
      <c r="F21" s="137"/>
      <c r="G21" s="137">
        <f>36+3.61</f>
        <v>39.61</v>
      </c>
      <c r="H21" s="138">
        <f t="shared" si="2"/>
        <v>33.22</v>
      </c>
      <c r="I21" s="190">
        <f t="shared" si="3"/>
        <v>5.1987480438184663</v>
      </c>
    </row>
    <row r="22" spans="1:9" ht="14.25" thickBot="1">
      <c r="A22" s="160">
        <v>20131</v>
      </c>
      <c r="B22" s="102" t="s">
        <v>122</v>
      </c>
      <c r="C22" s="104">
        <v>492.78000000000003</v>
      </c>
      <c r="D22" s="137">
        <v>468.14</v>
      </c>
      <c r="E22" s="137">
        <f t="shared" si="1"/>
        <v>492.78000000000003</v>
      </c>
      <c r="F22" s="137">
        <v>492.78000000000003</v>
      </c>
      <c r="G22" s="137">
        <v>0</v>
      </c>
      <c r="H22" s="138">
        <f t="shared" si="2"/>
        <v>24.640000000000043</v>
      </c>
      <c r="I22" s="190">
        <f t="shared" si="3"/>
        <v>5.263382748750383E-2</v>
      </c>
    </row>
    <row r="23" spans="1:9" ht="14.25" thickBot="1">
      <c r="A23" s="160">
        <v>2013101</v>
      </c>
      <c r="B23" s="102" t="s">
        <v>115</v>
      </c>
      <c r="C23" s="104">
        <v>492.78000000000003</v>
      </c>
      <c r="D23" s="137">
        <v>468.14</v>
      </c>
      <c r="E23" s="137">
        <f t="shared" si="1"/>
        <v>492.78000000000003</v>
      </c>
      <c r="F23" s="137">
        <v>492.78000000000003</v>
      </c>
      <c r="G23" s="137"/>
      <c r="H23" s="138">
        <f t="shared" si="2"/>
        <v>24.640000000000043</v>
      </c>
      <c r="I23" s="190">
        <f t="shared" si="3"/>
        <v>5.263382748750383E-2</v>
      </c>
    </row>
    <row r="24" spans="1:9" ht="14.25" thickBot="1">
      <c r="A24" s="160">
        <v>20132</v>
      </c>
      <c r="B24" s="102" t="s">
        <v>123</v>
      </c>
      <c r="C24" s="104">
        <v>2181.8599999999997</v>
      </c>
      <c r="D24" s="137">
        <v>1098.9000000000001</v>
      </c>
      <c r="E24" s="137">
        <f t="shared" si="1"/>
        <v>2181.8599999999997</v>
      </c>
      <c r="F24" s="137">
        <v>0</v>
      </c>
      <c r="G24" s="137">
        <v>2181.8599999999997</v>
      </c>
      <c r="H24" s="138">
        <f t="shared" si="2"/>
        <v>1082.9599999999996</v>
      </c>
      <c r="I24" s="190">
        <f t="shared" si="3"/>
        <v>0.98549458549458502</v>
      </c>
    </row>
    <row r="25" spans="1:9" ht="14.25" thickBot="1">
      <c r="A25" s="160">
        <v>2013202</v>
      </c>
      <c r="B25" s="102" t="s">
        <v>124</v>
      </c>
      <c r="C25" s="104">
        <v>2181.8599999999997</v>
      </c>
      <c r="D25" s="137">
        <v>1098.9000000000001</v>
      </c>
      <c r="E25" s="137">
        <f t="shared" si="1"/>
        <v>2181.8599999999997</v>
      </c>
      <c r="F25" s="137">
        <v>0</v>
      </c>
      <c r="G25" s="137">
        <v>2181.8599999999997</v>
      </c>
      <c r="H25" s="138">
        <f t="shared" si="2"/>
        <v>1082.9599999999996</v>
      </c>
      <c r="I25" s="190">
        <f t="shared" si="3"/>
        <v>0.98549458549458502</v>
      </c>
    </row>
    <row r="26" spans="1:9" ht="14.25" thickBot="1">
      <c r="A26" s="160">
        <v>20136</v>
      </c>
      <c r="B26" s="102" t="s">
        <v>440</v>
      </c>
      <c r="C26" s="104">
        <v>40</v>
      </c>
      <c r="D26" s="137">
        <v>300</v>
      </c>
      <c r="E26" s="137">
        <f t="shared" si="1"/>
        <v>102.6</v>
      </c>
      <c r="F26" s="137">
        <v>0</v>
      </c>
      <c r="G26" s="137">
        <f>G27+G28</f>
        <v>102.6</v>
      </c>
      <c r="H26" s="138">
        <f t="shared" si="2"/>
        <v>-197.4</v>
      </c>
      <c r="I26" s="190">
        <f t="shared" si="3"/>
        <v>-0.65800000000000003</v>
      </c>
    </row>
    <row r="27" spans="1:9" ht="14.25" thickBot="1">
      <c r="A27" s="160">
        <v>2013602</v>
      </c>
      <c r="B27" s="102" t="s">
        <v>124</v>
      </c>
      <c r="C27" s="104">
        <v>40</v>
      </c>
      <c r="D27" s="137">
        <v>300</v>
      </c>
      <c r="E27" s="137">
        <f>F27+G27</f>
        <v>57</v>
      </c>
      <c r="F27" s="137"/>
      <c r="G27" s="137">
        <f>40+17</f>
        <v>57</v>
      </c>
      <c r="H27" s="138">
        <f t="shared" si="2"/>
        <v>-243</v>
      </c>
      <c r="I27" s="190">
        <f t="shared" si="3"/>
        <v>-0.81</v>
      </c>
    </row>
    <row r="28" spans="1:9" ht="14.25" thickBot="1">
      <c r="A28" s="160">
        <v>2013699</v>
      </c>
      <c r="B28" s="102" t="s">
        <v>450</v>
      </c>
      <c r="C28" s="104"/>
      <c r="D28" s="137"/>
      <c r="E28" s="137">
        <f>F28+G28</f>
        <v>45.6</v>
      </c>
      <c r="F28" s="137"/>
      <c r="G28" s="137">
        <v>45.6</v>
      </c>
      <c r="H28" s="138"/>
      <c r="I28" s="190"/>
    </row>
    <row r="29" spans="1:9" ht="14.25" thickBot="1">
      <c r="A29" s="189">
        <v>204</v>
      </c>
      <c r="B29" s="98" t="s">
        <v>125</v>
      </c>
      <c r="C29" s="112">
        <v>62.099999999999994</v>
      </c>
      <c r="D29" s="137">
        <v>60.94</v>
      </c>
      <c r="E29" s="137">
        <f t="shared" si="1"/>
        <v>62.099999999999994</v>
      </c>
      <c r="F29" s="137">
        <v>0</v>
      </c>
      <c r="G29" s="137">
        <v>62.099999999999994</v>
      </c>
      <c r="H29" s="138">
        <f t="shared" si="2"/>
        <v>1.1599999999999966</v>
      </c>
      <c r="I29" s="190">
        <f t="shared" si="3"/>
        <v>1.9035116508040642E-2</v>
      </c>
    </row>
    <row r="30" spans="1:9" ht="14.25" thickBot="1">
      <c r="A30" s="160">
        <v>20406</v>
      </c>
      <c r="B30" s="102" t="s">
        <v>126</v>
      </c>
      <c r="C30" s="104">
        <v>62.099999999999994</v>
      </c>
      <c r="D30" s="137">
        <v>60.94</v>
      </c>
      <c r="E30" s="137">
        <f t="shared" si="1"/>
        <v>62.099999999999994</v>
      </c>
      <c r="F30" s="137">
        <v>0</v>
      </c>
      <c r="G30" s="137">
        <v>62.099999999999994</v>
      </c>
      <c r="H30" s="138">
        <f t="shared" si="2"/>
        <v>1.1599999999999966</v>
      </c>
      <c r="I30" s="190">
        <f t="shared" si="3"/>
        <v>1.9035116508040642E-2</v>
      </c>
    </row>
    <row r="31" spans="1:9" ht="14.25" thickBot="1">
      <c r="A31" s="160">
        <v>2040604</v>
      </c>
      <c r="B31" s="102" t="s">
        <v>127</v>
      </c>
      <c r="C31" s="104">
        <v>62.099999999999994</v>
      </c>
      <c r="D31" s="137">
        <v>60.94</v>
      </c>
      <c r="E31" s="137">
        <f t="shared" si="1"/>
        <v>62.099999999999994</v>
      </c>
      <c r="F31" s="137">
        <v>0</v>
      </c>
      <c r="G31" s="137">
        <v>62.099999999999994</v>
      </c>
      <c r="H31" s="138">
        <f t="shared" si="2"/>
        <v>1.1599999999999966</v>
      </c>
      <c r="I31" s="190">
        <f t="shared" si="3"/>
        <v>1.9035116508040642E-2</v>
      </c>
    </row>
    <row r="32" spans="1:9" ht="14.25" thickBot="1">
      <c r="A32" s="189">
        <v>205</v>
      </c>
      <c r="B32" s="98" t="s">
        <v>70</v>
      </c>
      <c r="C32" s="112">
        <f>C33+C38+C40</f>
        <v>16351.986999999999</v>
      </c>
      <c r="D32" s="137">
        <v>19196.189999999999</v>
      </c>
      <c r="E32" s="137">
        <f t="shared" si="1"/>
        <v>17835.670000000002</v>
      </c>
      <c r="F32" s="137">
        <f t="shared" ref="F32:G32" si="4">F33+F38+F40</f>
        <v>12739.2</v>
      </c>
      <c r="G32" s="137">
        <f t="shared" si="4"/>
        <v>5096.47</v>
      </c>
      <c r="H32" s="138">
        <f t="shared" si="2"/>
        <v>-1360.5199999999968</v>
      </c>
      <c r="I32" s="190">
        <f t="shared" si="3"/>
        <v>-7.0874480821454505E-2</v>
      </c>
    </row>
    <row r="33" spans="1:9" ht="14.25" thickBot="1">
      <c r="A33" s="160">
        <v>20502</v>
      </c>
      <c r="B33" s="102" t="s">
        <v>128</v>
      </c>
      <c r="C33" s="104">
        <v>15570.076999999999</v>
      </c>
      <c r="D33" s="137">
        <v>17994.48</v>
      </c>
      <c r="E33" s="137">
        <f t="shared" si="1"/>
        <v>16966.88</v>
      </c>
      <c r="F33" s="137">
        <f>F34+F35+F36+F37</f>
        <v>12715.52</v>
      </c>
      <c r="G33" s="137">
        <f>G34+G35+G36+G37</f>
        <v>4251.3600000000006</v>
      </c>
      <c r="H33" s="138">
        <f t="shared" si="2"/>
        <v>-1027.5999999999985</v>
      </c>
      <c r="I33" s="190">
        <f t="shared" si="3"/>
        <v>-5.7106401518687872E-2</v>
      </c>
    </row>
    <row r="34" spans="1:9" ht="14.25" thickBot="1">
      <c r="A34" s="160">
        <v>2050201</v>
      </c>
      <c r="B34" s="102" t="s">
        <v>129</v>
      </c>
      <c r="C34" s="104">
        <v>2670.8920000000003</v>
      </c>
      <c r="D34" s="137">
        <v>4332.42</v>
      </c>
      <c r="E34" s="137">
        <f t="shared" si="1"/>
        <v>3337.24</v>
      </c>
      <c r="F34" s="137">
        <v>2670.89</v>
      </c>
      <c r="G34" s="137">
        <v>666.35</v>
      </c>
      <c r="H34" s="138">
        <f t="shared" si="2"/>
        <v>-995.18000000000029</v>
      </c>
      <c r="I34" s="190">
        <f t="shared" si="3"/>
        <v>-0.2297053378942947</v>
      </c>
    </row>
    <row r="35" spans="1:9" ht="14.25" thickBot="1">
      <c r="A35" s="160">
        <v>2050202</v>
      </c>
      <c r="B35" s="102" t="s">
        <v>130</v>
      </c>
      <c r="C35" s="104">
        <v>6692.3050000000003</v>
      </c>
      <c r="D35" s="137">
        <v>7127.69</v>
      </c>
      <c r="E35" s="137">
        <f t="shared" si="1"/>
        <v>6692.31</v>
      </c>
      <c r="F35" s="137">
        <v>6692.31</v>
      </c>
      <c r="G35" s="137"/>
      <c r="H35" s="138">
        <f t="shared" si="2"/>
        <v>-435.3799999999992</v>
      </c>
      <c r="I35" s="190">
        <f t="shared" si="3"/>
        <v>-6.1082903437158352E-2</v>
      </c>
    </row>
    <row r="36" spans="1:9" ht="14.25" thickBot="1">
      <c r="A36" s="160">
        <v>2050203</v>
      </c>
      <c r="B36" s="102" t="s">
        <v>131</v>
      </c>
      <c r="C36" s="104">
        <v>3352.3200000000006</v>
      </c>
      <c r="D36" s="137">
        <v>3797.06</v>
      </c>
      <c r="E36" s="137">
        <f t="shared" si="1"/>
        <v>3352.3200000000006</v>
      </c>
      <c r="F36" s="137">
        <v>3352.3200000000006</v>
      </c>
      <c r="G36" s="137"/>
      <c r="H36" s="138">
        <f t="shared" si="2"/>
        <v>-444.73999999999933</v>
      </c>
      <c r="I36" s="190">
        <f t="shared" si="3"/>
        <v>-0.11712746177305582</v>
      </c>
    </row>
    <row r="37" spans="1:9" ht="14.25" thickBot="1">
      <c r="A37" s="160">
        <v>2050299</v>
      </c>
      <c r="B37" s="102" t="s">
        <v>132</v>
      </c>
      <c r="C37" s="104">
        <v>2854.56</v>
      </c>
      <c r="D37" s="137">
        <v>2737.31</v>
      </c>
      <c r="E37" s="137">
        <f t="shared" si="1"/>
        <v>3585.01</v>
      </c>
      <c r="F37" s="137">
        <v>0</v>
      </c>
      <c r="G37" s="137">
        <f>2854.56+730.45</f>
        <v>3585.01</v>
      </c>
      <c r="H37" s="138">
        <f t="shared" si="2"/>
        <v>847.70000000000027</v>
      </c>
      <c r="I37" s="190">
        <f t="shared" si="3"/>
        <v>0.30968359447779037</v>
      </c>
    </row>
    <row r="38" spans="1:9" ht="14.25" thickBot="1">
      <c r="A38" s="160">
        <v>20504</v>
      </c>
      <c r="B38" s="102" t="s">
        <v>133</v>
      </c>
      <c r="C38" s="104">
        <v>23.679999999999996</v>
      </c>
      <c r="D38" s="137">
        <v>23.46</v>
      </c>
      <c r="E38" s="137">
        <f t="shared" si="1"/>
        <v>23.679999999999996</v>
      </c>
      <c r="F38" s="137">
        <v>23.679999999999996</v>
      </c>
      <c r="G38" s="137">
        <v>0</v>
      </c>
      <c r="H38" s="138">
        <f t="shared" si="2"/>
        <v>0.21999999999999531</v>
      </c>
      <c r="I38" s="190">
        <f t="shared" si="3"/>
        <v>9.377664109121709E-3</v>
      </c>
    </row>
    <row r="39" spans="1:9" ht="14.25" thickBot="1">
      <c r="A39" s="160">
        <v>2050401</v>
      </c>
      <c r="B39" s="102" t="s">
        <v>134</v>
      </c>
      <c r="C39" s="104">
        <v>23.679999999999996</v>
      </c>
      <c r="D39" s="137">
        <v>23.46</v>
      </c>
      <c r="E39" s="137">
        <f t="shared" si="1"/>
        <v>23.679999999999996</v>
      </c>
      <c r="F39" s="137">
        <v>23.679999999999996</v>
      </c>
      <c r="G39" s="137"/>
      <c r="H39" s="138">
        <f t="shared" si="2"/>
        <v>0.21999999999999531</v>
      </c>
      <c r="I39" s="190">
        <f t="shared" si="3"/>
        <v>9.377664109121709E-3</v>
      </c>
    </row>
    <row r="40" spans="1:9" ht="14.25" thickBot="1">
      <c r="A40" s="160">
        <v>20509</v>
      </c>
      <c r="B40" s="102" t="s">
        <v>442</v>
      </c>
      <c r="C40" s="104">
        <v>758.23</v>
      </c>
      <c r="D40" s="137">
        <v>1178.25</v>
      </c>
      <c r="E40" s="137">
        <f t="shared" si="1"/>
        <v>845.11</v>
      </c>
      <c r="F40" s="137">
        <v>0</v>
      </c>
      <c r="G40" s="137">
        <f>G41</f>
        <v>845.11</v>
      </c>
      <c r="H40" s="138">
        <f t="shared" si="2"/>
        <v>-333.14</v>
      </c>
      <c r="I40" s="190">
        <f t="shared" si="3"/>
        <v>-0.2827413537025249</v>
      </c>
    </row>
    <row r="41" spans="1:9" ht="14.25" thickBot="1">
      <c r="A41" s="160">
        <v>2050999</v>
      </c>
      <c r="B41" s="102" t="s">
        <v>135</v>
      </c>
      <c r="C41" s="104">
        <v>758.23</v>
      </c>
      <c r="D41" s="137">
        <v>1178.25</v>
      </c>
      <c r="E41" s="137">
        <f t="shared" si="1"/>
        <v>845.11</v>
      </c>
      <c r="F41" s="137">
        <v>0</v>
      </c>
      <c r="G41" s="137">
        <f>758.23+86.88</f>
        <v>845.11</v>
      </c>
      <c r="H41" s="138">
        <f t="shared" si="2"/>
        <v>-333.14</v>
      </c>
      <c r="I41" s="190">
        <f t="shared" si="3"/>
        <v>-0.2827413537025249</v>
      </c>
    </row>
    <row r="42" spans="1:9" ht="14.25" thickBot="1">
      <c r="A42" s="189">
        <v>207</v>
      </c>
      <c r="B42" s="98" t="s">
        <v>315</v>
      </c>
      <c r="C42" s="112">
        <v>409.2</v>
      </c>
      <c r="D42" s="137">
        <v>510.35</v>
      </c>
      <c r="E42" s="137">
        <f t="shared" si="1"/>
        <v>409.2</v>
      </c>
      <c r="F42" s="137">
        <v>0</v>
      </c>
      <c r="G42" s="137">
        <v>409.2</v>
      </c>
      <c r="H42" s="138">
        <f t="shared" si="2"/>
        <v>-101.15000000000003</v>
      </c>
      <c r="I42" s="190">
        <f t="shared" si="3"/>
        <v>-0.19819731556774769</v>
      </c>
    </row>
    <row r="43" spans="1:9" ht="14.25" thickBot="1">
      <c r="A43" s="160">
        <v>20701</v>
      </c>
      <c r="B43" s="102" t="s">
        <v>316</v>
      </c>
      <c r="C43" s="104">
        <v>409.2</v>
      </c>
      <c r="D43" s="137">
        <v>362.75</v>
      </c>
      <c r="E43" s="137">
        <f t="shared" si="1"/>
        <v>409.2</v>
      </c>
      <c r="F43" s="137">
        <v>0</v>
      </c>
      <c r="G43" s="137">
        <v>409.2</v>
      </c>
      <c r="H43" s="138">
        <f t="shared" si="2"/>
        <v>46.449999999999989</v>
      </c>
      <c r="I43" s="190">
        <f t="shared" si="3"/>
        <v>0.1280496209510682</v>
      </c>
    </row>
    <row r="44" spans="1:9" ht="14.25" thickBot="1">
      <c r="A44" s="160">
        <v>2070199</v>
      </c>
      <c r="B44" s="102" t="s">
        <v>317</v>
      </c>
      <c r="C44" s="104">
        <v>409.2</v>
      </c>
      <c r="D44" s="137">
        <v>362.75</v>
      </c>
      <c r="E44" s="137">
        <f t="shared" si="1"/>
        <v>409.2</v>
      </c>
      <c r="F44" s="137">
        <v>0</v>
      </c>
      <c r="G44" s="137">
        <v>409.2</v>
      </c>
      <c r="H44" s="138">
        <f t="shared" si="2"/>
        <v>46.449999999999989</v>
      </c>
      <c r="I44" s="190">
        <f t="shared" si="3"/>
        <v>0.1280496209510682</v>
      </c>
    </row>
    <row r="45" spans="1:9" ht="14.25" thickBot="1">
      <c r="A45" s="191">
        <v>20702</v>
      </c>
      <c r="B45" s="100" t="s">
        <v>136</v>
      </c>
      <c r="C45" s="192"/>
      <c r="D45" s="137">
        <v>8.4</v>
      </c>
      <c r="E45" s="137">
        <f t="shared" si="1"/>
        <v>0</v>
      </c>
      <c r="F45" s="137">
        <v>0</v>
      </c>
      <c r="G45" s="137">
        <v>0</v>
      </c>
      <c r="H45" s="138">
        <f t="shared" si="2"/>
        <v>-8.4</v>
      </c>
      <c r="I45" s="190">
        <f t="shared" si="3"/>
        <v>-1</v>
      </c>
    </row>
    <row r="46" spans="1:9" ht="14.25" thickBot="1">
      <c r="A46" s="191">
        <v>2070204</v>
      </c>
      <c r="B46" s="100" t="s">
        <v>137</v>
      </c>
      <c r="C46" s="192"/>
      <c r="D46" s="137">
        <v>8.4</v>
      </c>
      <c r="E46" s="137">
        <f t="shared" si="1"/>
        <v>0</v>
      </c>
      <c r="F46" s="137">
        <v>0</v>
      </c>
      <c r="G46" s="137">
        <v>0</v>
      </c>
      <c r="H46" s="138">
        <f t="shared" si="2"/>
        <v>-8.4</v>
      </c>
      <c r="I46" s="190">
        <f t="shared" si="3"/>
        <v>-1</v>
      </c>
    </row>
    <row r="47" spans="1:9" ht="14.25" thickBot="1">
      <c r="A47" s="191">
        <v>20799</v>
      </c>
      <c r="B47" s="100" t="s">
        <v>451</v>
      </c>
      <c r="C47" s="192"/>
      <c r="D47" s="137">
        <v>139.19999999999999</v>
      </c>
      <c r="E47" s="137">
        <f t="shared" si="1"/>
        <v>0</v>
      </c>
      <c r="F47" s="137">
        <v>0</v>
      </c>
      <c r="G47" s="137">
        <v>0</v>
      </c>
      <c r="H47" s="138">
        <f t="shared" si="2"/>
        <v>-139.19999999999999</v>
      </c>
      <c r="I47" s="190">
        <f t="shared" si="3"/>
        <v>-1</v>
      </c>
    </row>
    <row r="48" spans="1:9" ht="14.25" thickBot="1">
      <c r="A48" s="191">
        <v>2079903</v>
      </c>
      <c r="B48" s="100" t="s">
        <v>452</v>
      </c>
      <c r="C48" s="192"/>
      <c r="D48" s="137">
        <v>139.19999999999999</v>
      </c>
      <c r="E48" s="137">
        <f t="shared" si="1"/>
        <v>0</v>
      </c>
      <c r="F48" s="137">
        <v>0</v>
      </c>
      <c r="G48" s="137">
        <v>0</v>
      </c>
      <c r="H48" s="138">
        <f t="shared" si="2"/>
        <v>-139.19999999999999</v>
      </c>
      <c r="I48" s="190">
        <f t="shared" si="3"/>
        <v>-1</v>
      </c>
    </row>
    <row r="49" spans="1:9" ht="14.25" thickBot="1">
      <c r="A49" s="189">
        <v>208</v>
      </c>
      <c r="B49" s="98" t="s">
        <v>138</v>
      </c>
      <c r="C49" s="112">
        <v>9032.1700000000019</v>
      </c>
      <c r="D49" s="137">
        <f>D50+D52+D56+D63+D67+D71+D74+D76+D80+D82+D84</f>
        <v>8741.44</v>
      </c>
      <c r="E49" s="137">
        <f t="shared" ref="E49:G49" si="5">E50+E52+E56+E63+E67+E71+E74+E76+E80+E82+E84</f>
        <v>9075.08</v>
      </c>
      <c r="F49" s="137">
        <f t="shared" si="5"/>
        <v>2434.69</v>
      </c>
      <c r="G49" s="137">
        <f t="shared" si="5"/>
        <v>6640.3899999999994</v>
      </c>
      <c r="H49" s="138">
        <f t="shared" si="2"/>
        <v>333.63999999999942</v>
      </c>
      <c r="I49" s="190">
        <f t="shared" si="3"/>
        <v>3.8167624556137134E-2</v>
      </c>
    </row>
    <row r="50" spans="1:9" ht="14.25" thickBot="1">
      <c r="A50" s="160">
        <v>20801</v>
      </c>
      <c r="B50" s="102" t="s">
        <v>139</v>
      </c>
      <c r="C50" s="104">
        <v>5</v>
      </c>
      <c r="D50" s="137">
        <f>D51</f>
        <v>0</v>
      </c>
      <c r="E50" s="137">
        <f t="shared" si="1"/>
        <v>5</v>
      </c>
      <c r="F50" s="137">
        <v>0</v>
      </c>
      <c r="G50" s="137">
        <v>5</v>
      </c>
      <c r="H50" s="138">
        <f t="shared" si="2"/>
        <v>5</v>
      </c>
      <c r="I50" s="190"/>
    </row>
    <row r="51" spans="1:9" ht="14.25" thickBot="1">
      <c r="A51" s="160">
        <v>2080109</v>
      </c>
      <c r="B51" s="102" t="s">
        <v>140</v>
      </c>
      <c r="C51" s="104">
        <v>5</v>
      </c>
      <c r="D51" s="137">
        <v>0</v>
      </c>
      <c r="E51" s="137">
        <f t="shared" si="1"/>
        <v>5</v>
      </c>
      <c r="F51" s="137"/>
      <c r="G51" s="137">
        <v>5</v>
      </c>
      <c r="H51" s="138">
        <f t="shared" si="2"/>
        <v>5</v>
      </c>
      <c r="I51" s="190"/>
    </row>
    <row r="52" spans="1:9" ht="14.25" thickBot="1">
      <c r="A52" s="160">
        <v>20802</v>
      </c>
      <c r="B52" s="102" t="s">
        <v>444</v>
      </c>
      <c r="C52" s="104">
        <v>4961</v>
      </c>
      <c r="D52" s="137">
        <v>4855.6400000000003</v>
      </c>
      <c r="E52" s="137">
        <f t="shared" si="1"/>
        <v>4961</v>
      </c>
      <c r="F52" s="137">
        <v>0</v>
      </c>
      <c r="G52" s="137">
        <v>4961</v>
      </c>
      <c r="H52" s="138">
        <f t="shared" si="2"/>
        <v>105.35999999999967</v>
      </c>
      <c r="I52" s="190">
        <f t="shared" si="3"/>
        <v>2.1698478470397242E-2</v>
      </c>
    </row>
    <row r="53" spans="1:9" ht="14.25" thickBot="1">
      <c r="A53" s="160">
        <v>2080202</v>
      </c>
      <c r="B53" s="102" t="s">
        <v>124</v>
      </c>
      <c r="C53" s="104">
        <v>4327.5</v>
      </c>
      <c r="D53" s="137">
        <v>0</v>
      </c>
      <c r="E53" s="137">
        <f t="shared" si="1"/>
        <v>4327.5</v>
      </c>
      <c r="F53" s="137">
        <v>0</v>
      </c>
      <c r="G53" s="137">
        <v>4327.5</v>
      </c>
      <c r="H53" s="138">
        <f t="shared" si="2"/>
        <v>4327.5</v>
      </c>
      <c r="I53" s="190"/>
    </row>
    <row r="54" spans="1:9" ht="14.25" thickBot="1">
      <c r="A54" s="160">
        <v>2080208</v>
      </c>
      <c r="B54" s="102" t="s">
        <v>141</v>
      </c>
      <c r="C54" s="104">
        <v>555.5</v>
      </c>
      <c r="D54" s="137">
        <v>4812.54</v>
      </c>
      <c r="E54" s="137">
        <f t="shared" si="1"/>
        <v>555.5</v>
      </c>
      <c r="F54" s="137">
        <v>0</v>
      </c>
      <c r="G54" s="137">
        <v>555.5</v>
      </c>
      <c r="H54" s="138">
        <f t="shared" si="2"/>
        <v>-4257.04</v>
      </c>
      <c r="I54" s="190">
        <f t="shared" si="3"/>
        <v>-0.88457238796976234</v>
      </c>
    </row>
    <row r="55" spans="1:9" ht="14.25" thickBot="1">
      <c r="A55" s="160">
        <v>2080299</v>
      </c>
      <c r="B55" s="102" t="s">
        <v>142</v>
      </c>
      <c r="C55" s="104">
        <v>78</v>
      </c>
      <c r="D55" s="137">
        <v>43.1</v>
      </c>
      <c r="E55" s="137">
        <f t="shared" si="1"/>
        <v>78</v>
      </c>
      <c r="F55" s="137">
        <v>0</v>
      </c>
      <c r="G55" s="137">
        <v>78</v>
      </c>
      <c r="H55" s="138">
        <f t="shared" si="2"/>
        <v>34.9</v>
      </c>
      <c r="I55" s="190">
        <f t="shared" si="3"/>
        <v>0.80974477958236657</v>
      </c>
    </row>
    <row r="56" spans="1:9" ht="14.25" thickBot="1">
      <c r="A56" s="160">
        <v>20805</v>
      </c>
      <c r="B56" s="102" t="s">
        <v>143</v>
      </c>
      <c r="C56" s="104">
        <v>2492.69</v>
      </c>
      <c r="D56" s="137">
        <f>SUM(D57:D62)</f>
        <v>2482.5700000000002</v>
      </c>
      <c r="E56" s="137">
        <f t="shared" ref="E56:G56" si="6">SUM(E57:E62)</f>
        <v>2492.69</v>
      </c>
      <c r="F56" s="137">
        <f t="shared" si="6"/>
        <v>2434.69</v>
      </c>
      <c r="G56" s="137">
        <f t="shared" si="6"/>
        <v>58</v>
      </c>
      <c r="H56" s="138">
        <f t="shared" si="2"/>
        <v>10.119999999999891</v>
      </c>
      <c r="I56" s="190">
        <f t="shared" si="3"/>
        <v>4.0764208058584007E-3</v>
      </c>
    </row>
    <row r="57" spans="1:9" ht="14.25" thickBot="1">
      <c r="A57" s="160">
        <v>2080502</v>
      </c>
      <c r="B57" s="102" t="s">
        <v>144</v>
      </c>
      <c r="C57" s="104">
        <v>216.45999999999998</v>
      </c>
      <c r="D57" s="137">
        <v>224.95</v>
      </c>
      <c r="E57" s="137">
        <f t="shared" si="1"/>
        <v>216.45999999999998</v>
      </c>
      <c r="F57" s="137">
        <v>216.45999999999998</v>
      </c>
      <c r="G57" s="137"/>
      <c r="H57" s="138">
        <f t="shared" si="2"/>
        <v>-8.4900000000000091</v>
      </c>
      <c r="I57" s="190">
        <f t="shared" si="3"/>
        <v>-3.774172038230722E-2</v>
      </c>
    </row>
    <row r="58" spans="1:9" ht="14.25" thickBot="1">
      <c r="A58" s="160">
        <v>2080503</v>
      </c>
      <c r="B58" s="102" t="s">
        <v>145</v>
      </c>
      <c r="C58" s="104">
        <v>6</v>
      </c>
      <c r="D58" s="137">
        <v>11</v>
      </c>
      <c r="E58" s="137">
        <f t="shared" si="1"/>
        <v>6</v>
      </c>
      <c r="F58" s="137"/>
      <c r="G58" s="137">
        <v>6</v>
      </c>
      <c r="H58" s="138">
        <f t="shared" si="2"/>
        <v>-5</v>
      </c>
      <c r="I58" s="190">
        <f t="shared" si="3"/>
        <v>-0.45454545454545453</v>
      </c>
    </row>
    <row r="59" spans="1:9" ht="14.25" thickBot="1">
      <c r="A59" s="160">
        <v>2080504</v>
      </c>
      <c r="B59" s="102" t="s">
        <v>146</v>
      </c>
      <c r="C59" s="104">
        <v>25</v>
      </c>
      <c r="D59" s="137">
        <v>20.239999999999998</v>
      </c>
      <c r="E59" s="137">
        <f t="shared" si="1"/>
        <v>25</v>
      </c>
      <c r="F59" s="137">
        <v>25</v>
      </c>
      <c r="G59" s="137">
        <v>0</v>
      </c>
      <c r="H59" s="138">
        <f t="shared" si="2"/>
        <v>4.7600000000000016</v>
      </c>
      <c r="I59" s="190">
        <f t="shared" si="3"/>
        <v>0.23517786561264831</v>
      </c>
    </row>
    <row r="60" spans="1:9" ht="23.25" thickBot="1">
      <c r="A60" s="160">
        <v>2080505</v>
      </c>
      <c r="B60" s="102" t="s">
        <v>147</v>
      </c>
      <c r="C60" s="104">
        <v>1428.21</v>
      </c>
      <c r="D60" s="137">
        <v>1482.17</v>
      </c>
      <c r="E60" s="137">
        <f t="shared" si="1"/>
        <v>1428.21</v>
      </c>
      <c r="F60" s="137">
        <v>1428.21</v>
      </c>
      <c r="G60" s="137">
        <v>0</v>
      </c>
      <c r="H60" s="138">
        <f t="shared" si="2"/>
        <v>-53.960000000000036</v>
      </c>
      <c r="I60" s="190">
        <f t="shared" si="3"/>
        <v>-3.6406080274192593E-2</v>
      </c>
    </row>
    <row r="61" spans="1:9" ht="23.25" thickBot="1">
      <c r="A61" s="160">
        <v>2080506</v>
      </c>
      <c r="B61" s="102" t="s">
        <v>148</v>
      </c>
      <c r="C61" s="104">
        <v>746.02</v>
      </c>
      <c r="D61" s="137">
        <v>687.67</v>
      </c>
      <c r="E61" s="137">
        <f t="shared" si="1"/>
        <v>746.02</v>
      </c>
      <c r="F61" s="137">
        <v>746.02</v>
      </c>
      <c r="G61" s="137">
        <v>0</v>
      </c>
      <c r="H61" s="138">
        <f t="shared" si="2"/>
        <v>58.350000000000023</v>
      </c>
      <c r="I61" s="190">
        <f t="shared" si="3"/>
        <v>8.4851745750141816E-2</v>
      </c>
    </row>
    <row r="62" spans="1:9" ht="14.25" thickBot="1">
      <c r="A62" s="160">
        <v>2080599</v>
      </c>
      <c r="B62" s="102" t="s">
        <v>149</v>
      </c>
      <c r="C62" s="104">
        <v>71</v>
      </c>
      <c r="D62" s="137">
        <v>56.54</v>
      </c>
      <c r="E62" s="137">
        <f t="shared" si="1"/>
        <v>71</v>
      </c>
      <c r="F62" s="137">
        <v>19</v>
      </c>
      <c r="G62" s="137">
        <v>52</v>
      </c>
      <c r="H62" s="138">
        <f t="shared" si="2"/>
        <v>14.46</v>
      </c>
      <c r="I62" s="190">
        <f t="shared" si="3"/>
        <v>0.255748142907676</v>
      </c>
    </row>
    <row r="63" spans="1:9" ht="14.25" thickBot="1">
      <c r="A63" s="160">
        <v>20807</v>
      </c>
      <c r="B63" s="102" t="s">
        <v>150</v>
      </c>
      <c r="C63" s="104">
        <v>145</v>
      </c>
      <c r="D63" s="137">
        <v>182.7</v>
      </c>
      <c r="E63" s="137">
        <f t="shared" si="1"/>
        <v>145</v>
      </c>
      <c r="F63" s="137">
        <v>0</v>
      </c>
      <c r="G63" s="137">
        <v>145</v>
      </c>
      <c r="H63" s="138">
        <f t="shared" si="2"/>
        <v>-37.699999999999989</v>
      </c>
      <c r="I63" s="190">
        <f t="shared" si="3"/>
        <v>-0.20634920634920631</v>
      </c>
    </row>
    <row r="64" spans="1:9" ht="14.25" thickBot="1">
      <c r="A64" s="160">
        <v>2080702</v>
      </c>
      <c r="B64" s="102" t="s">
        <v>151</v>
      </c>
      <c r="C64" s="104">
        <v>3</v>
      </c>
      <c r="D64" s="137">
        <v>0.27</v>
      </c>
      <c r="E64" s="137">
        <f t="shared" si="1"/>
        <v>3</v>
      </c>
      <c r="F64" s="137">
        <v>0</v>
      </c>
      <c r="G64" s="137">
        <v>3</v>
      </c>
      <c r="H64" s="138">
        <f t="shared" si="2"/>
        <v>2.73</v>
      </c>
      <c r="I64" s="190">
        <f t="shared" si="3"/>
        <v>10.111111111111111</v>
      </c>
    </row>
    <row r="65" spans="1:9" ht="14.25" thickBot="1">
      <c r="A65" s="160">
        <v>2080705</v>
      </c>
      <c r="B65" s="102" t="s">
        <v>152</v>
      </c>
      <c r="C65" s="104">
        <v>140</v>
      </c>
      <c r="D65" s="137">
        <v>182.43</v>
      </c>
      <c r="E65" s="137">
        <f t="shared" si="1"/>
        <v>140</v>
      </c>
      <c r="F65" s="137">
        <v>0</v>
      </c>
      <c r="G65" s="137">
        <v>140</v>
      </c>
      <c r="H65" s="138">
        <f t="shared" si="2"/>
        <v>-42.430000000000007</v>
      </c>
      <c r="I65" s="190">
        <f t="shared" si="3"/>
        <v>-0.23258236035739738</v>
      </c>
    </row>
    <row r="66" spans="1:9" ht="14.25" thickBot="1">
      <c r="A66" s="160">
        <v>2080799</v>
      </c>
      <c r="B66" s="102" t="s">
        <v>153</v>
      </c>
      <c r="C66" s="104">
        <v>2</v>
      </c>
      <c r="D66" s="137">
        <v>0</v>
      </c>
      <c r="E66" s="137">
        <f t="shared" si="1"/>
        <v>2</v>
      </c>
      <c r="F66" s="137">
        <v>0</v>
      </c>
      <c r="G66" s="137">
        <v>2</v>
      </c>
      <c r="H66" s="138">
        <f t="shared" si="2"/>
        <v>2</v>
      </c>
      <c r="I66" s="190"/>
    </row>
    <row r="67" spans="1:9" ht="14.25" thickBot="1">
      <c r="A67" s="160">
        <v>20808</v>
      </c>
      <c r="B67" s="102" t="s">
        <v>154</v>
      </c>
      <c r="C67" s="104">
        <v>70.2</v>
      </c>
      <c r="D67" s="137">
        <v>82.02</v>
      </c>
      <c r="E67" s="137">
        <f t="shared" si="1"/>
        <v>70.2</v>
      </c>
      <c r="F67" s="137">
        <v>0</v>
      </c>
      <c r="G67" s="137">
        <v>70.2</v>
      </c>
      <c r="H67" s="138">
        <f t="shared" si="2"/>
        <v>-11.819999999999993</v>
      </c>
      <c r="I67" s="190">
        <f t="shared" si="3"/>
        <v>-0.14411119239209941</v>
      </c>
    </row>
    <row r="68" spans="1:9" ht="14.25" thickBot="1">
      <c r="A68" s="160">
        <v>2080804</v>
      </c>
      <c r="B68" s="102" t="s">
        <v>155</v>
      </c>
      <c r="C68" s="104">
        <v>28.2</v>
      </c>
      <c r="D68" s="137">
        <v>24.11</v>
      </c>
      <c r="E68" s="137">
        <f t="shared" si="1"/>
        <v>28.2</v>
      </c>
      <c r="F68" s="137">
        <v>0</v>
      </c>
      <c r="G68" s="137">
        <v>28.2</v>
      </c>
      <c r="H68" s="138">
        <f t="shared" si="2"/>
        <v>4.09</v>
      </c>
      <c r="I68" s="190">
        <f t="shared" si="3"/>
        <v>0.16963915387805889</v>
      </c>
    </row>
    <row r="69" spans="1:9" ht="14.25" thickBot="1">
      <c r="A69" s="160">
        <v>2080805</v>
      </c>
      <c r="B69" s="102" t="s">
        <v>156</v>
      </c>
      <c r="C69" s="104">
        <v>42</v>
      </c>
      <c r="D69" s="137">
        <v>23.88</v>
      </c>
      <c r="E69" s="137">
        <f t="shared" si="1"/>
        <v>42</v>
      </c>
      <c r="F69" s="137">
        <v>0</v>
      </c>
      <c r="G69" s="137">
        <v>42</v>
      </c>
      <c r="H69" s="138">
        <f t="shared" si="2"/>
        <v>18.12</v>
      </c>
      <c r="I69" s="190">
        <f t="shared" si="3"/>
        <v>0.7587939698492463</v>
      </c>
    </row>
    <row r="70" spans="1:9" ht="14.25" thickBot="1">
      <c r="A70" s="191">
        <v>2080899</v>
      </c>
      <c r="B70" s="100" t="s">
        <v>157</v>
      </c>
      <c r="C70" s="104"/>
      <c r="D70" s="137">
        <v>34.03</v>
      </c>
      <c r="E70" s="137">
        <f t="shared" ref="E70:E133" si="7">F70+G70</f>
        <v>0</v>
      </c>
      <c r="F70" s="137">
        <v>0</v>
      </c>
      <c r="G70" s="137">
        <v>0</v>
      </c>
      <c r="H70" s="138">
        <f t="shared" si="2"/>
        <v>-34.03</v>
      </c>
      <c r="I70" s="190">
        <f t="shared" ref="I70:I133" si="8">H70/D70</f>
        <v>-1</v>
      </c>
    </row>
    <row r="71" spans="1:9" ht="14.25" thickBot="1">
      <c r="A71" s="191">
        <v>20809</v>
      </c>
      <c r="B71" s="100" t="s">
        <v>158</v>
      </c>
      <c r="C71" s="104"/>
      <c r="D71" s="137">
        <v>4.45</v>
      </c>
      <c r="E71" s="137">
        <f t="shared" si="7"/>
        <v>20.46</v>
      </c>
      <c r="F71" s="137">
        <v>0</v>
      </c>
      <c r="G71" s="137">
        <f>G72+G73</f>
        <v>20.46</v>
      </c>
      <c r="H71" s="138">
        <f t="shared" ref="H71:H134" si="9">E71-D71</f>
        <v>16.010000000000002</v>
      </c>
      <c r="I71" s="190">
        <f t="shared" si="8"/>
        <v>3.5977528089887643</v>
      </c>
    </row>
    <row r="72" spans="1:9" ht="14.25" thickBot="1">
      <c r="A72" s="191">
        <v>2080901</v>
      </c>
      <c r="B72" s="100" t="s">
        <v>159</v>
      </c>
      <c r="C72" s="104"/>
      <c r="D72" s="137">
        <v>0</v>
      </c>
      <c r="E72" s="137">
        <f t="shared" si="7"/>
        <v>0</v>
      </c>
      <c r="F72" s="137">
        <v>0</v>
      </c>
      <c r="G72" s="137">
        <v>0</v>
      </c>
      <c r="H72" s="138">
        <f t="shared" si="9"/>
        <v>0</v>
      </c>
      <c r="I72" s="190"/>
    </row>
    <row r="73" spans="1:9" ht="14.25" thickBot="1">
      <c r="A73" s="191">
        <v>2080902</v>
      </c>
      <c r="B73" s="100" t="s">
        <v>453</v>
      </c>
      <c r="C73" s="104"/>
      <c r="D73" s="137">
        <v>4.45</v>
      </c>
      <c r="E73" s="137">
        <f t="shared" si="7"/>
        <v>20.46</v>
      </c>
      <c r="F73" s="137">
        <v>0</v>
      </c>
      <c r="G73" s="137">
        <v>20.46</v>
      </c>
      <c r="H73" s="138">
        <f t="shared" si="9"/>
        <v>16.010000000000002</v>
      </c>
      <c r="I73" s="190">
        <f t="shared" si="8"/>
        <v>3.5977528089887643</v>
      </c>
    </row>
    <row r="74" spans="1:9" ht="14.25" thickBot="1">
      <c r="A74" s="191">
        <v>20810</v>
      </c>
      <c r="B74" s="100" t="s">
        <v>454</v>
      </c>
      <c r="C74" s="104"/>
      <c r="D74" s="137">
        <v>40</v>
      </c>
      <c r="E74" s="137">
        <f t="shared" si="7"/>
        <v>21.17</v>
      </c>
      <c r="F74" s="137">
        <v>0</v>
      </c>
      <c r="G74" s="137">
        <f>G75</f>
        <v>21.17</v>
      </c>
      <c r="H74" s="138">
        <f t="shared" si="9"/>
        <v>-18.829999999999998</v>
      </c>
      <c r="I74" s="190">
        <f t="shared" si="8"/>
        <v>-0.47074999999999995</v>
      </c>
    </row>
    <row r="75" spans="1:9" ht="14.25" thickBot="1">
      <c r="A75" s="191">
        <v>2081002</v>
      </c>
      <c r="B75" s="100" t="s">
        <v>455</v>
      </c>
      <c r="C75" s="104"/>
      <c r="D75" s="137">
        <v>40</v>
      </c>
      <c r="E75" s="137">
        <f t="shared" si="7"/>
        <v>21.17</v>
      </c>
      <c r="F75" s="137">
        <v>0</v>
      </c>
      <c r="G75" s="137">
        <v>21.17</v>
      </c>
      <c r="H75" s="138">
        <f t="shared" si="9"/>
        <v>-18.829999999999998</v>
      </c>
      <c r="I75" s="190">
        <f t="shared" si="8"/>
        <v>-0.47074999999999995</v>
      </c>
    </row>
    <row r="76" spans="1:9" ht="14.25" thickBot="1">
      <c r="A76" s="160">
        <v>20811</v>
      </c>
      <c r="B76" s="102" t="s">
        <v>160</v>
      </c>
      <c r="C76" s="104">
        <v>808.56999999999994</v>
      </c>
      <c r="D76" s="137">
        <f>SUM(D77:D79)</f>
        <v>852.05</v>
      </c>
      <c r="E76" s="137">
        <f t="shared" ref="E76:G76" si="10">SUM(E77:E79)</f>
        <v>808.57</v>
      </c>
      <c r="F76" s="137">
        <f t="shared" si="10"/>
        <v>0</v>
      </c>
      <c r="G76" s="137">
        <f t="shared" si="10"/>
        <v>808.57</v>
      </c>
      <c r="H76" s="138">
        <f t="shared" si="9"/>
        <v>-43.479999999999905</v>
      </c>
      <c r="I76" s="190">
        <f t="shared" si="8"/>
        <v>-5.1029869139134917E-2</v>
      </c>
    </row>
    <row r="77" spans="1:9" ht="14.25" thickBot="1">
      <c r="A77" s="160">
        <v>2081104</v>
      </c>
      <c r="B77" s="102" t="s">
        <v>161</v>
      </c>
      <c r="C77" s="104">
        <v>1</v>
      </c>
      <c r="D77" s="137">
        <v>1.2</v>
      </c>
      <c r="E77" s="137">
        <f t="shared" si="7"/>
        <v>1</v>
      </c>
      <c r="F77" s="137">
        <v>0</v>
      </c>
      <c r="G77" s="137">
        <v>1</v>
      </c>
      <c r="H77" s="138">
        <f t="shared" si="9"/>
        <v>-0.19999999999999996</v>
      </c>
      <c r="I77" s="190">
        <f t="shared" si="8"/>
        <v>-0.16666666666666663</v>
      </c>
    </row>
    <row r="78" spans="1:9" ht="14.25" thickBot="1">
      <c r="A78" s="160">
        <v>2081105</v>
      </c>
      <c r="B78" s="102" t="s">
        <v>162</v>
      </c>
      <c r="C78" s="104">
        <v>52.57</v>
      </c>
      <c r="D78" s="137">
        <v>33.54</v>
      </c>
      <c r="E78" s="137">
        <f t="shared" si="7"/>
        <v>52.57</v>
      </c>
      <c r="F78" s="137">
        <v>0</v>
      </c>
      <c r="G78" s="137">
        <v>52.57</v>
      </c>
      <c r="H78" s="138">
        <f t="shared" si="9"/>
        <v>19.03</v>
      </c>
      <c r="I78" s="190">
        <f t="shared" si="8"/>
        <v>0.56738223017292788</v>
      </c>
    </row>
    <row r="79" spans="1:9" ht="14.25" thickBot="1">
      <c r="A79" s="160">
        <v>2081199</v>
      </c>
      <c r="B79" s="102" t="s">
        <v>163</v>
      </c>
      <c r="C79" s="104">
        <v>1510</v>
      </c>
      <c r="D79" s="137">
        <v>817.31</v>
      </c>
      <c r="E79" s="137">
        <f t="shared" si="7"/>
        <v>755</v>
      </c>
      <c r="F79" s="137">
        <v>0</v>
      </c>
      <c r="G79" s="137">
        <v>755</v>
      </c>
      <c r="H79" s="138">
        <f t="shared" si="9"/>
        <v>-62.309999999999945</v>
      </c>
      <c r="I79" s="190">
        <f t="shared" si="8"/>
        <v>-7.6237902387099085E-2</v>
      </c>
    </row>
    <row r="80" spans="1:9" ht="14.25" thickBot="1">
      <c r="A80" s="160">
        <v>20819</v>
      </c>
      <c r="B80" s="102" t="s">
        <v>164</v>
      </c>
      <c r="C80" s="104">
        <v>4.58</v>
      </c>
      <c r="D80" s="137">
        <f>D81</f>
        <v>0</v>
      </c>
      <c r="E80" s="137">
        <f t="shared" ref="E80:G80" si="11">E81</f>
        <v>4.58</v>
      </c>
      <c r="F80" s="137">
        <f t="shared" si="11"/>
        <v>0</v>
      </c>
      <c r="G80" s="137">
        <f t="shared" si="11"/>
        <v>4.58</v>
      </c>
      <c r="H80" s="138">
        <f t="shared" si="9"/>
        <v>4.58</v>
      </c>
      <c r="I80" s="190"/>
    </row>
    <row r="81" spans="1:9" ht="14.25" thickBot="1">
      <c r="A81" s="160">
        <v>2081902</v>
      </c>
      <c r="B81" s="102" t="s">
        <v>165</v>
      </c>
      <c r="C81" s="104">
        <v>4.58</v>
      </c>
      <c r="D81" s="137">
        <v>0</v>
      </c>
      <c r="E81" s="137">
        <f t="shared" si="7"/>
        <v>4.58</v>
      </c>
      <c r="F81" s="137"/>
      <c r="G81" s="137">
        <v>4.58</v>
      </c>
      <c r="H81" s="138">
        <f t="shared" si="9"/>
        <v>4.58</v>
      </c>
      <c r="I81" s="190"/>
    </row>
    <row r="82" spans="1:9" ht="14.25" thickBot="1">
      <c r="A82" s="160">
        <v>20820</v>
      </c>
      <c r="B82" s="102" t="s">
        <v>166</v>
      </c>
      <c r="C82" s="104">
        <v>141.85</v>
      </c>
      <c r="D82" s="137">
        <v>35.4</v>
      </c>
      <c r="E82" s="137">
        <f t="shared" si="7"/>
        <v>141.85</v>
      </c>
      <c r="F82" s="137">
        <v>0</v>
      </c>
      <c r="G82" s="137">
        <v>141.85</v>
      </c>
      <c r="H82" s="138">
        <f t="shared" si="9"/>
        <v>106.44999999999999</v>
      </c>
      <c r="I82" s="190">
        <f t="shared" si="8"/>
        <v>3.0070621468926553</v>
      </c>
    </row>
    <row r="83" spans="1:9" ht="14.25" thickBot="1">
      <c r="A83" s="160">
        <v>2082001</v>
      </c>
      <c r="B83" s="102" t="s">
        <v>167</v>
      </c>
      <c r="C83" s="104">
        <v>141.85</v>
      </c>
      <c r="D83" s="137">
        <v>35.4</v>
      </c>
      <c r="E83" s="137">
        <f t="shared" si="7"/>
        <v>141.85</v>
      </c>
      <c r="F83" s="137">
        <v>0</v>
      </c>
      <c r="G83" s="137">
        <v>141.85</v>
      </c>
      <c r="H83" s="138">
        <f t="shared" si="9"/>
        <v>106.44999999999999</v>
      </c>
      <c r="I83" s="190">
        <f t="shared" si="8"/>
        <v>3.0070621468926553</v>
      </c>
    </row>
    <row r="84" spans="1:9" ht="14.25" thickBot="1">
      <c r="A84" s="160">
        <v>20899</v>
      </c>
      <c r="B84" s="102" t="s">
        <v>168</v>
      </c>
      <c r="C84" s="104">
        <v>403.28</v>
      </c>
      <c r="D84" s="137">
        <v>206.61</v>
      </c>
      <c r="E84" s="137">
        <f t="shared" si="7"/>
        <v>404.55999999999995</v>
      </c>
      <c r="F84" s="137">
        <v>0</v>
      </c>
      <c r="G84" s="137">
        <f>G85</f>
        <v>404.55999999999995</v>
      </c>
      <c r="H84" s="138">
        <f t="shared" si="9"/>
        <v>197.94999999999993</v>
      </c>
      <c r="I84" s="190">
        <f t="shared" si="8"/>
        <v>0.95808528144813865</v>
      </c>
    </row>
    <row r="85" spans="1:9" ht="14.25" thickBot="1">
      <c r="A85" s="160">
        <v>2089901</v>
      </c>
      <c r="B85" s="102" t="s">
        <v>169</v>
      </c>
      <c r="C85" s="104">
        <v>403.28</v>
      </c>
      <c r="D85" s="137">
        <v>206.61</v>
      </c>
      <c r="E85" s="137">
        <f t="shared" si="7"/>
        <v>404.55999999999995</v>
      </c>
      <c r="F85" s="137">
        <v>0</v>
      </c>
      <c r="G85" s="137">
        <f>403.28+1.28</f>
        <v>404.55999999999995</v>
      </c>
      <c r="H85" s="138">
        <f t="shared" si="9"/>
        <v>197.94999999999993</v>
      </c>
      <c r="I85" s="190">
        <f t="shared" si="8"/>
        <v>0.95808528144813865</v>
      </c>
    </row>
    <row r="86" spans="1:9" ht="14.25" thickBot="1">
      <c r="A86" s="189">
        <v>210</v>
      </c>
      <c r="B86" s="98" t="s">
        <v>314</v>
      </c>
      <c r="C86" s="112">
        <v>8182.1634760000006</v>
      </c>
      <c r="D86" s="137">
        <f>D87+D90+D94+D96+D98+D102+D104+D106</f>
        <v>8698.6500000000015</v>
      </c>
      <c r="E86" s="137">
        <f t="shared" ref="E86:G86" si="12">E87+E90+E94+E96+E98+E102+E104+E106</f>
        <v>8409.1400000000012</v>
      </c>
      <c r="F86" s="137">
        <f t="shared" si="12"/>
        <v>3086.7799999999997</v>
      </c>
      <c r="G86" s="137">
        <f t="shared" si="12"/>
        <v>5322.3600000000006</v>
      </c>
      <c r="H86" s="138">
        <f t="shared" si="9"/>
        <v>-289.51000000000022</v>
      </c>
      <c r="I86" s="190">
        <f t="shared" si="8"/>
        <v>-3.3282175969834418E-2</v>
      </c>
    </row>
    <row r="87" spans="1:9" ht="14.25" thickBot="1">
      <c r="A87" s="160">
        <v>21003</v>
      </c>
      <c r="B87" s="102" t="s">
        <v>170</v>
      </c>
      <c r="C87" s="104">
        <v>2665.39</v>
      </c>
      <c r="D87" s="137">
        <v>3648.62</v>
      </c>
      <c r="E87" s="137">
        <f t="shared" si="7"/>
        <v>2683.87</v>
      </c>
      <c r="F87" s="137">
        <v>1363.79</v>
      </c>
      <c r="G87" s="137">
        <f>G88+G89</f>
        <v>1320.08</v>
      </c>
      <c r="H87" s="138">
        <f t="shared" si="9"/>
        <v>-964.75</v>
      </c>
      <c r="I87" s="190">
        <f t="shared" si="8"/>
        <v>-0.26441503911067749</v>
      </c>
    </row>
    <row r="88" spans="1:9" ht="14.25" thickBot="1">
      <c r="A88" s="160">
        <v>2100302</v>
      </c>
      <c r="B88" s="102" t="s">
        <v>171</v>
      </c>
      <c r="C88" s="104">
        <v>2665.39</v>
      </c>
      <c r="D88" s="137">
        <v>3641.08</v>
      </c>
      <c r="E88" s="137">
        <f t="shared" si="7"/>
        <v>2665.39</v>
      </c>
      <c r="F88" s="137">
        <v>1363.79</v>
      </c>
      <c r="G88" s="137">
        <v>1301.5999999999999</v>
      </c>
      <c r="H88" s="138">
        <f t="shared" si="9"/>
        <v>-975.69</v>
      </c>
      <c r="I88" s="190">
        <f t="shared" si="8"/>
        <v>-0.26796719654607976</v>
      </c>
    </row>
    <row r="89" spans="1:9" ht="14.25" thickBot="1">
      <c r="A89" s="191">
        <v>2100399</v>
      </c>
      <c r="B89" s="100" t="s">
        <v>172</v>
      </c>
      <c r="C89" s="192"/>
      <c r="D89" s="137">
        <v>7.54</v>
      </c>
      <c r="E89" s="137">
        <f t="shared" si="7"/>
        <v>18.48</v>
      </c>
      <c r="F89" s="137">
        <v>0</v>
      </c>
      <c r="G89" s="137">
        <v>18.48</v>
      </c>
      <c r="H89" s="138">
        <f t="shared" si="9"/>
        <v>10.940000000000001</v>
      </c>
      <c r="I89" s="190">
        <f t="shared" si="8"/>
        <v>1.4509283819628649</v>
      </c>
    </row>
    <row r="90" spans="1:9" ht="14.25" thickBot="1">
      <c r="A90" s="160">
        <v>21004</v>
      </c>
      <c r="B90" s="102" t="s">
        <v>173</v>
      </c>
      <c r="C90" s="104">
        <v>2908.5299999999997</v>
      </c>
      <c r="D90" s="137">
        <f>SUM(D91:D93)</f>
        <v>3165.64</v>
      </c>
      <c r="E90" s="137">
        <f t="shared" ref="E90:G90" si="13">SUM(E91:E93)</f>
        <v>3056.66</v>
      </c>
      <c r="F90" s="137">
        <f t="shared" si="13"/>
        <v>0</v>
      </c>
      <c r="G90" s="137">
        <f t="shared" si="13"/>
        <v>3056.66</v>
      </c>
      <c r="H90" s="138">
        <f t="shared" si="9"/>
        <v>-108.98000000000002</v>
      </c>
      <c r="I90" s="190">
        <f t="shared" si="8"/>
        <v>-3.4425898080640886E-2</v>
      </c>
    </row>
    <row r="91" spans="1:9" ht="14.25" thickBot="1">
      <c r="A91" s="160">
        <v>2100408</v>
      </c>
      <c r="B91" s="102" t="s">
        <v>174</v>
      </c>
      <c r="C91" s="104">
        <v>2850.45</v>
      </c>
      <c r="D91" s="137">
        <v>3089.43</v>
      </c>
      <c r="E91" s="137">
        <f t="shared" si="7"/>
        <v>2994.0099999999998</v>
      </c>
      <c r="F91" s="137">
        <v>0</v>
      </c>
      <c r="G91" s="137">
        <f>2850.45+143.56</f>
        <v>2994.0099999999998</v>
      </c>
      <c r="H91" s="138">
        <f t="shared" si="9"/>
        <v>-95.420000000000073</v>
      </c>
      <c r="I91" s="190">
        <f t="shared" si="8"/>
        <v>-3.088595630909264E-2</v>
      </c>
    </row>
    <row r="92" spans="1:9" ht="14.25" thickBot="1">
      <c r="A92" s="160">
        <v>2100409</v>
      </c>
      <c r="B92" s="102" t="s">
        <v>175</v>
      </c>
      <c r="C92" s="104">
        <v>28.08</v>
      </c>
      <c r="D92" s="137">
        <v>36.520000000000003</v>
      </c>
      <c r="E92" s="137">
        <f t="shared" si="7"/>
        <v>32.65</v>
      </c>
      <c r="F92" s="137">
        <v>0</v>
      </c>
      <c r="G92" s="137">
        <f>28.08+4.57</f>
        <v>32.65</v>
      </c>
      <c r="H92" s="138">
        <f t="shared" si="9"/>
        <v>-3.8700000000000045</v>
      </c>
      <c r="I92" s="190">
        <f t="shared" si="8"/>
        <v>-0.10596933187294645</v>
      </c>
    </row>
    <row r="93" spans="1:9" ht="14.25" thickBot="1">
      <c r="A93" s="160">
        <v>2100499</v>
      </c>
      <c r="B93" s="102" t="s">
        <v>176</v>
      </c>
      <c r="C93" s="104">
        <v>30</v>
      </c>
      <c r="D93" s="137">
        <v>39.69</v>
      </c>
      <c r="E93" s="137">
        <f t="shared" si="7"/>
        <v>30</v>
      </c>
      <c r="F93" s="137">
        <v>0</v>
      </c>
      <c r="G93" s="137">
        <v>30</v>
      </c>
      <c r="H93" s="138">
        <f t="shared" si="9"/>
        <v>-9.6899999999999977</v>
      </c>
      <c r="I93" s="190">
        <f t="shared" si="8"/>
        <v>-0.24414210128495839</v>
      </c>
    </row>
    <row r="94" spans="1:9" ht="14.25" thickBot="1">
      <c r="A94" s="160">
        <v>21006</v>
      </c>
      <c r="B94" s="102" t="s">
        <v>177</v>
      </c>
      <c r="C94" s="104">
        <v>21</v>
      </c>
      <c r="D94" s="137">
        <v>24.32</v>
      </c>
      <c r="E94" s="137">
        <f t="shared" si="7"/>
        <v>30.21</v>
      </c>
      <c r="F94" s="137">
        <v>0</v>
      </c>
      <c r="G94" s="137">
        <f>G95</f>
        <v>30.21</v>
      </c>
      <c r="H94" s="138">
        <f t="shared" si="9"/>
        <v>5.8900000000000006</v>
      </c>
      <c r="I94" s="190">
        <f t="shared" si="8"/>
        <v>0.24218750000000003</v>
      </c>
    </row>
    <row r="95" spans="1:9" ht="14.25" thickBot="1">
      <c r="A95" s="160">
        <v>2100601</v>
      </c>
      <c r="B95" s="102" t="s">
        <v>178</v>
      </c>
      <c r="C95" s="104">
        <v>21</v>
      </c>
      <c r="D95" s="137">
        <v>24.32</v>
      </c>
      <c r="E95" s="137">
        <f t="shared" si="7"/>
        <v>30.21</v>
      </c>
      <c r="F95" s="137">
        <v>0</v>
      </c>
      <c r="G95" s="137">
        <f>21+9.21</f>
        <v>30.21</v>
      </c>
      <c r="H95" s="138">
        <f t="shared" si="9"/>
        <v>5.8900000000000006</v>
      </c>
      <c r="I95" s="190">
        <f t="shared" si="8"/>
        <v>0.24218750000000003</v>
      </c>
    </row>
    <row r="96" spans="1:9" ht="14.25" thickBot="1">
      <c r="A96" s="160">
        <v>21007</v>
      </c>
      <c r="B96" s="102" t="s">
        <v>179</v>
      </c>
      <c r="C96" s="104">
        <v>834.31000000000006</v>
      </c>
      <c r="D96" s="137">
        <v>512.91</v>
      </c>
      <c r="E96" s="137">
        <f t="shared" si="7"/>
        <v>834.31000000000006</v>
      </c>
      <c r="F96" s="137">
        <v>0</v>
      </c>
      <c r="G96" s="137">
        <v>834.31000000000006</v>
      </c>
      <c r="H96" s="138">
        <f t="shared" si="9"/>
        <v>321.40000000000009</v>
      </c>
      <c r="I96" s="190">
        <f t="shared" si="8"/>
        <v>0.62662065469575579</v>
      </c>
    </row>
    <row r="97" spans="1:9" ht="14.25" thickBot="1">
      <c r="A97" s="160">
        <v>2100717</v>
      </c>
      <c r="B97" s="102" t="s">
        <v>180</v>
      </c>
      <c r="C97" s="104">
        <v>834.31000000000006</v>
      </c>
      <c r="D97" s="137">
        <v>512.91</v>
      </c>
      <c r="E97" s="137">
        <f t="shared" si="7"/>
        <v>834.31000000000006</v>
      </c>
      <c r="F97" s="137">
        <v>0</v>
      </c>
      <c r="G97" s="137">
        <v>834.31000000000006</v>
      </c>
      <c r="H97" s="138">
        <f t="shared" si="9"/>
        <v>321.40000000000009</v>
      </c>
      <c r="I97" s="190">
        <f t="shared" si="8"/>
        <v>0.62662065469575579</v>
      </c>
    </row>
    <row r="98" spans="1:9" ht="14.25" thickBot="1">
      <c r="A98" s="160">
        <v>21011</v>
      </c>
      <c r="B98" s="102" t="s">
        <v>181</v>
      </c>
      <c r="C98" s="104">
        <v>1722.9934760000001</v>
      </c>
      <c r="D98" s="137">
        <v>1311.96</v>
      </c>
      <c r="E98" s="137">
        <f t="shared" si="7"/>
        <v>1722.99</v>
      </c>
      <c r="F98" s="137">
        <f>F99+F100+F101</f>
        <v>1722.99</v>
      </c>
      <c r="G98" s="137">
        <v>0</v>
      </c>
      <c r="H98" s="138">
        <f t="shared" si="9"/>
        <v>411.03</v>
      </c>
      <c r="I98" s="190">
        <f t="shared" si="8"/>
        <v>0.31329461264062924</v>
      </c>
    </row>
    <row r="99" spans="1:9" ht="14.25" thickBot="1">
      <c r="A99" s="160">
        <v>2101101</v>
      </c>
      <c r="B99" s="102" t="s">
        <v>182</v>
      </c>
      <c r="C99" s="104">
        <v>200</v>
      </c>
      <c r="D99" s="137">
        <v>141.35</v>
      </c>
      <c r="E99" s="137">
        <f t="shared" si="7"/>
        <v>200</v>
      </c>
      <c r="F99" s="137">
        <v>200</v>
      </c>
      <c r="G99" s="137">
        <v>0</v>
      </c>
      <c r="H99" s="138">
        <f t="shared" si="9"/>
        <v>58.650000000000006</v>
      </c>
      <c r="I99" s="190">
        <f t="shared" si="8"/>
        <v>0.41492748496639553</v>
      </c>
    </row>
    <row r="100" spans="1:9" ht="14.25" thickBot="1">
      <c r="A100" s="160">
        <v>2101102</v>
      </c>
      <c r="B100" s="102" t="s">
        <v>183</v>
      </c>
      <c r="C100" s="104">
        <v>1285.03</v>
      </c>
      <c r="D100" s="137">
        <v>1003.49</v>
      </c>
      <c r="E100" s="137">
        <f t="shared" si="7"/>
        <v>1285.03</v>
      </c>
      <c r="F100" s="137">
        <v>1285.03</v>
      </c>
      <c r="G100" s="137">
        <v>0</v>
      </c>
      <c r="H100" s="138">
        <f t="shared" si="9"/>
        <v>281.53999999999996</v>
      </c>
      <c r="I100" s="190">
        <f t="shared" si="8"/>
        <v>0.28056084265911962</v>
      </c>
    </row>
    <row r="101" spans="1:9" ht="14.25" thickBot="1">
      <c r="A101" s="160">
        <v>2101103</v>
      </c>
      <c r="B101" s="102" t="s">
        <v>184</v>
      </c>
      <c r="C101" s="104">
        <v>237.96347600000001</v>
      </c>
      <c r="D101" s="137">
        <v>167.12</v>
      </c>
      <c r="E101" s="137">
        <f t="shared" si="7"/>
        <v>237.96</v>
      </c>
      <c r="F101" s="137">
        <v>237.96</v>
      </c>
      <c r="G101" s="137">
        <v>0</v>
      </c>
      <c r="H101" s="138">
        <f t="shared" si="9"/>
        <v>70.84</v>
      </c>
      <c r="I101" s="190">
        <f t="shared" si="8"/>
        <v>0.4238870272857827</v>
      </c>
    </row>
    <row r="102" spans="1:9" ht="14.25" thickBot="1">
      <c r="A102" s="191">
        <v>21013</v>
      </c>
      <c r="B102" s="100" t="s">
        <v>185</v>
      </c>
      <c r="C102" s="104"/>
      <c r="D102" s="137">
        <v>1</v>
      </c>
      <c r="E102" s="137">
        <f t="shared" si="7"/>
        <v>0</v>
      </c>
      <c r="F102" s="137">
        <v>0</v>
      </c>
      <c r="G102" s="137">
        <v>0</v>
      </c>
      <c r="H102" s="138">
        <f t="shared" si="9"/>
        <v>-1</v>
      </c>
      <c r="I102" s="190">
        <f t="shared" si="8"/>
        <v>-1</v>
      </c>
    </row>
    <row r="103" spans="1:9" ht="14.25" thickBot="1">
      <c r="A103" s="191">
        <v>2101301</v>
      </c>
      <c r="B103" s="100" t="s">
        <v>186</v>
      </c>
      <c r="C103" s="104"/>
      <c r="D103" s="137">
        <v>1</v>
      </c>
      <c r="E103" s="137">
        <f t="shared" si="7"/>
        <v>0</v>
      </c>
      <c r="F103" s="137">
        <v>0</v>
      </c>
      <c r="G103" s="137">
        <v>0</v>
      </c>
      <c r="H103" s="138">
        <f t="shared" si="9"/>
        <v>-1</v>
      </c>
      <c r="I103" s="190">
        <f t="shared" si="8"/>
        <v>-1</v>
      </c>
    </row>
    <row r="104" spans="1:9" ht="14.25" thickBot="1">
      <c r="A104" s="191">
        <v>21014</v>
      </c>
      <c r="B104" s="100" t="s">
        <v>187</v>
      </c>
      <c r="C104" s="104"/>
      <c r="D104" s="137">
        <v>5.36</v>
      </c>
      <c r="E104" s="137">
        <f t="shared" si="7"/>
        <v>0</v>
      </c>
      <c r="F104" s="137">
        <v>0</v>
      </c>
      <c r="G104" s="137">
        <v>0</v>
      </c>
      <c r="H104" s="138">
        <f t="shared" si="9"/>
        <v>-5.36</v>
      </c>
      <c r="I104" s="190">
        <f t="shared" si="8"/>
        <v>-1</v>
      </c>
    </row>
    <row r="105" spans="1:9" ht="14.25" thickBot="1">
      <c r="A105" s="191">
        <v>2101401</v>
      </c>
      <c r="B105" s="100" t="s">
        <v>188</v>
      </c>
      <c r="C105" s="104"/>
      <c r="D105" s="137">
        <v>5.36</v>
      </c>
      <c r="E105" s="137">
        <f t="shared" si="7"/>
        <v>0</v>
      </c>
      <c r="F105" s="137">
        <v>0</v>
      </c>
      <c r="G105" s="137">
        <v>0</v>
      </c>
      <c r="H105" s="138">
        <f t="shared" si="9"/>
        <v>-5.36</v>
      </c>
      <c r="I105" s="190">
        <f t="shared" si="8"/>
        <v>-1</v>
      </c>
    </row>
    <row r="106" spans="1:9" ht="14.25" thickBot="1">
      <c r="A106" s="160">
        <v>21099</v>
      </c>
      <c r="B106" s="102" t="s">
        <v>189</v>
      </c>
      <c r="C106" s="104">
        <v>29.939999999999998</v>
      </c>
      <c r="D106" s="137">
        <v>28.84</v>
      </c>
      <c r="E106" s="137">
        <f t="shared" si="7"/>
        <v>81.099999999999994</v>
      </c>
      <c r="F106" s="137">
        <v>0</v>
      </c>
      <c r="G106" s="137">
        <f>G107</f>
        <v>81.099999999999994</v>
      </c>
      <c r="H106" s="138">
        <f t="shared" si="9"/>
        <v>52.259999999999991</v>
      </c>
      <c r="I106" s="190">
        <f t="shared" si="8"/>
        <v>1.8120665742024962</v>
      </c>
    </row>
    <row r="107" spans="1:9" ht="14.25" thickBot="1">
      <c r="A107" s="160">
        <v>2109901</v>
      </c>
      <c r="B107" s="102" t="s">
        <v>190</v>
      </c>
      <c r="C107" s="104">
        <v>29.94</v>
      </c>
      <c r="D107" s="137">
        <v>28.84</v>
      </c>
      <c r="E107" s="137">
        <f t="shared" si="7"/>
        <v>81.099999999999994</v>
      </c>
      <c r="F107" s="137">
        <v>0</v>
      </c>
      <c r="G107" s="137">
        <f>29.94+51.16</f>
        <v>81.099999999999994</v>
      </c>
      <c r="H107" s="138">
        <f t="shared" si="9"/>
        <v>52.259999999999991</v>
      </c>
      <c r="I107" s="190">
        <f t="shared" si="8"/>
        <v>1.8120665742024962</v>
      </c>
    </row>
    <row r="108" spans="1:9" ht="14.25" thickBot="1">
      <c r="A108" s="193">
        <v>211</v>
      </c>
      <c r="B108" s="100" t="s">
        <v>191</v>
      </c>
      <c r="C108" s="192"/>
      <c r="D108" s="137">
        <v>683.52</v>
      </c>
      <c r="E108" s="137">
        <f t="shared" si="7"/>
        <v>165.1</v>
      </c>
      <c r="F108" s="137">
        <v>0</v>
      </c>
      <c r="G108" s="137">
        <f>G109</f>
        <v>165.1</v>
      </c>
      <c r="H108" s="138">
        <f t="shared" si="9"/>
        <v>-518.41999999999996</v>
      </c>
      <c r="I108" s="190">
        <f t="shared" si="8"/>
        <v>-0.75845622659176026</v>
      </c>
    </row>
    <row r="109" spans="1:9" ht="14.25" thickBot="1">
      <c r="A109" s="191">
        <v>21103</v>
      </c>
      <c r="B109" s="100" t="s">
        <v>192</v>
      </c>
      <c r="C109" s="192"/>
      <c r="D109" s="137">
        <v>683.52</v>
      </c>
      <c r="E109" s="137">
        <f t="shared" si="7"/>
        <v>165.1</v>
      </c>
      <c r="F109" s="137">
        <v>0</v>
      </c>
      <c r="G109" s="137">
        <f>G110</f>
        <v>165.1</v>
      </c>
      <c r="H109" s="138">
        <f t="shared" si="9"/>
        <v>-518.41999999999996</v>
      </c>
      <c r="I109" s="190">
        <f t="shared" si="8"/>
        <v>-0.75845622659176026</v>
      </c>
    </row>
    <row r="110" spans="1:9" ht="14.25" thickBot="1">
      <c r="A110" s="191">
        <v>2110301</v>
      </c>
      <c r="B110" s="100" t="s">
        <v>193</v>
      </c>
      <c r="C110" s="192"/>
      <c r="D110" s="137">
        <v>630.9</v>
      </c>
      <c r="E110" s="137">
        <f t="shared" si="7"/>
        <v>165.1</v>
      </c>
      <c r="F110" s="137">
        <v>0</v>
      </c>
      <c r="G110" s="137">
        <v>165.1</v>
      </c>
      <c r="H110" s="138">
        <f t="shared" si="9"/>
        <v>-465.79999999999995</v>
      </c>
      <c r="I110" s="190">
        <f t="shared" si="8"/>
        <v>-0.73831035029323189</v>
      </c>
    </row>
    <row r="111" spans="1:9" ht="14.25" thickBot="1">
      <c r="A111" s="191">
        <v>2110399</v>
      </c>
      <c r="B111" s="100" t="s">
        <v>194</v>
      </c>
      <c r="C111" s="192"/>
      <c r="D111" s="137">
        <v>52.62</v>
      </c>
      <c r="E111" s="137">
        <f t="shared" si="7"/>
        <v>0</v>
      </c>
      <c r="F111" s="137">
        <v>0</v>
      </c>
      <c r="G111" s="137">
        <v>0</v>
      </c>
      <c r="H111" s="138">
        <f t="shared" si="9"/>
        <v>-52.62</v>
      </c>
      <c r="I111" s="190">
        <f t="shared" si="8"/>
        <v>-1</v>
      </c>
    </row>
    <row r="112" spans="1:9" ht="14.25" thickBot="1">
      <c r="A112" s="189">
        <v>212</v>
      </c>
      <c r="B112" s="98" t="s">
        <v>195</v>
      </c>
      <c r="C112" s="112">
        <v>25345.9</v>
      </c>
      <c r="D112" s="137">
        <f>D113+D115</f>
        <v>27887.35</v>
      </c>
      <c r="E112" s="137">
        <f t="shared" ref="E112:G112" si="14">E113+E115</f>
        <v>21582.11</v>
      </c>
      <c r="F112" s="137">
        <f t="shared" si="14"/>
        <v>0</v>
      </c>
      <c r="G112" s="137">
        <f t="shared" si="14"/>
        <v>21582.11</v>
      </c>
      <c r="H112" s="138">
        <f t="shared" si="9"/>
        <v>-6305.239999999998</v>
      </c>
      <c r="I112" s="190">
        <f t="shared" si="8"/>
        <v>-0.22609677864694919</v>
      </c>
    </row>
    <row r="113" spans="1:9" ht="14.25" thickBot="1">
      <c r="A113" s="160">
        <v>21205</v>
      </c>
      <c r="B113" s="102" t="s">
        <v>196</v>
      </c>
      <c r="C113" s="104">
        <v>2847.98</v>
      </c>
      <c r="D113" s="137">
        <v>2938.84</v>
      </c>
      <c r="E113" s="137">
        <f t="shared" si="7"/>
        <v>2847.98</v>
      </c>
      <c r="F113" s="137">
        <v>0</v>
      </c>
      <c r="G113" s="137">
        <v>2847.98</v>
      </c>
      <c r="H113" s="138">
        <f t="shared" si="9"/>
        <v>-90.860000000000127</v>
      </c>
      <c r="I113" s="190">
        <f t="shared" si="8"/>
        <v>-3.091696043336831E-2</v>
      </c>
    </row>
    <row r="114" spans="1:9" ht="14.25" thickBot="1">
      <c r="A114" s="160">
        <v>2120501</v>
      </c>
      <c r="B114" s="102" t="s">
        <v>197</v>
      </c>
      <c r="C114" s="104">
        <v>2847.98</v>
      </c>
      <c r="D114" s="137">
        <v>2938.84</v>
      </c>
      <c r="E114" s="137">
        <f t="shared" si="7"/>
        <v>2847.98</v>
      </c>
      <c r="F114" s="137">
        <v>0</v>
      </c>
      <c r="G114" s="137">
        <v>2847.98</v>
      </c>
      <c r="H114" s="138">
        <f t="shared" si="9"/>
        <v>-90.860000000000127</v>
      </c>
      <c r="I114" s="190">
        <f t="shared" si="8"/>
        <v>-3.091696043336831E-2</v>
      </c>
    </row>
    <row r="115" spans="1:9" ht="14.25" thickBot="1">
      <c r="A115" s="160">
        <v>21299</v>
      </c>
      <c r="B115" s="102" t="s">
        <v>198</v>
      </c>
      <c r="C115" s="104">
        <v>18734.13</v>
      </c>
      <c r="D115" s="137">
        <v>24948.51</v>
      </c>
      <c r="E115" s="137">
        <f t="shared" si="7"/>
        <v>18734.13</v>
      </c>
      <c r="F115" s="137">
        <v>0</v>
      </c>
      <c r="G115" s="137">
        <v>18734.13</v>
      </c>
      <c r="H115" s="138">
        <f t="shared" si="9"/>
        <v>-6214.3799999999974</v>
      </c>
      <c r="I115" s="190">
        <f t="shared" si="8"/>
        <v>-0.24908822210224169</v>
      </c>
    </row>
    <row r="116" spans="1:9" ht="14.25" thickBot="1">
      <c r="A116" s="160">
        <v>2129901</v>
      </c>
      <c r="B116" s="102" t="s">
        <v>199</v>
      </c>
      <c r="C116" s="104">
        <v>18734.13</v>
      </c>
      <c r="D116" s="137">
        <v>24948.51</v>
      </c>
      <c r="E116" s="137">
        <f t="shared" si="7"/>
        <v>18734.13</v>
      </c>
      <c r="F116" s="137">
        <v>0</v>
      </c>
      <c r="G116" s="137">
        <v>18734.13</v>
      </c>
      <c r="H116" s="138">
        <f t="shared" si="9"/>
        <v>-6214.3799999999974</v>
      </c>
      <c r="I116" s="190">
        <f t="shared" si="8"/>
        <v>-0.24908822210224169</v>
      </c>
    </row>
    <row r="117" spans="1:9" ht="14.25" thickBot="1">
      <c r="A117" s="189">
        <v>213</v>
      </c>
      <c r="B117" s="98" t="s">
        <v>200</v>
      </c>
      <c r="C117" s="112">
        <v>4165.26</v>
      </c>
      <c r="D117" s="137">
        <f>D118+D126+D128</f>
        <v>5550.17</v>
      </c>
      <c r="E117" s="137">
        <f t="shared" ref="E117:G117" si="15">E118+E126+E128</f>
        <v>7878.72</v>
      </c>
      <c r="F117" s="137">
        <f t="shared" si="15"/>
        <v>0</v>
      </c>
      <c r="G117" s="137">
        <f t="shared" si="15"/>
        <v>7878.72</v>
      </c>
      <c r="H117" s="138">
        <f t="shared" si="9"/>
        <v>2328.5500000000002</v>
      </c>
      <c r="I117" s="190">
        <f t="shared" si="8"/>
        <v>0.41954570760895615</v>
      </c>
    </row>
    <row r="118" spans="1:9" ht="14.25" thickBot="1">
      <c r="A118" s="160">
        <v>21301</v>
      </c>
      <c r="B118" s="102" t="s">
        <v>201</v>
      </c>
      <c r="C118" s="104">
        <v>911.71999999999991</v>
      </c>
      <c r="D118" s="137">
        <f>SUM(D119:D125)</f>
        <v>1669.7199999999998</v>
      </c>
      <c r="E118" s="137">
        <f t="shared" ref="E118:G118" si="16">SUM(E119:E125)</f>
        <v>921.71999999999991</v>
      </c>
      <c r="F118" s="137">
        <f t="shared" si="16"/>
        <v>0</v>
      </c>
      <c r="G118" s="137">
        <f t="shared" si="16"/>
        <v>921.71999999999991</v>
      </c>
      <c r="H118" s="138">
        <f t="shared" si="9"/>
        <v>-747.99999999999989</v>
      </c>
      <c r="I118" s="190">
        <f t="shared" si="8"/>
        <v>-0.44797930191888458</v>
      </c>
    </row>
    <row r="119" spans="1:9" ht="14.25" thickBot="1">
      <c r="A119" s="160">
        <v>2130108</v>
      </c>
      <c r="B119" s="102" t="s">
        <v>202</v>
      </c>
      <c r="C119" s="104">
        <v>26.8</v>
      </c>
      <c r="D119" s="137">
        <v>19.8</v>
      </c>
      <c r="E119" s="137">
        <f t="shared" si="7"/>
        <v>26.8</v>
      </c>
      <c r="F119" s="137">
        <v>0</v>
      </c>
      <c r="G119" s="137">
        <v>26.8</v>
      </c>
      <c r="H119" s="138">
        <f t="shared" si="9"/>
        <v>7</v>
      </c>
      <c r="I119" s="190">
        <f t="shared" si="8"/>
        <v>0.35353535353535354</v>
      </c>
    </row>
    <row r="120" spans="1:9" ht="14.25" thickBot="1">
      <c r="A120" s="191">
        <v>2130111</v>
      </c>
      <c r="B120" s="100" t="s">
        <v>456</v>
      </c>
      <c r="C120" s="192"/>
      <c r="D120" s="137">
        <v>5.04</v>
      </c>
      <c r="E120" s="137">
        <f t="shared" si="7"/>
        <v>0</v>
      </c>
      <c r="F120" s="137">
        <v>0</v>
      </c>
      <c r="G120" s="137">
        <v>0</v>
      </c>
      <c r="H120" s="138">
        <f t="shared" si="9"/>
        <v>-5.04</v>
      </c>
      <c r="I120" s="190">
        <f t="shared" si="8"/>
        <v>-1</v>
      </c>
    </row>
    <row r="121" spans="1:9" ht="14.25" thickBot="1">
      <c r="A121" s="191">
        <v>2130121</v>
      </c>
      <c r="B121" s="102" t="s">
        <v>457</v>
      </c>
      <c r="C121" s="192"/>
      <c r="D121" s="137">
        <v>43.46</v>
      </c>
      <c r="E121" s="137">
        <f t="shared" si="7"/>
        <v>6</v>
      </c>
      <c r="F121" s="137">
        <v>0</v>
      </c>
      <c r="G121" s="137">
        <v>6</v>
      </c>
      <c r="H121" s="138">
        <f t="shared" si="9"/>
        <v>-37.46</v>
      </c>
      <c r="I121" s="190">
        <f t="shared" si="8"/>
        <v>-0.86194201564657158</v>
      </c>
    </row>
    <row r="122" spans="1:9" ht="14.25" thickBot="1">
      <c r="A122" s="191">
        <v>2130122</v>
      </c>
      <c r="B122" s="102" t="s">
        <v>458</v>
      </c>
      <c r="C122" s="192"/>
      <c r="D122" s="137">
        <v>0</v>
      </c>
      <c r="E122" s="137">
        <f t="shared" si="7"/>
        <v>4</v>
      </c>
      <c r="F122" s="137">
        <v>0</v>
      </c>
      <c r="G122" s="137">
        <v>4</v>
      </c>
      <c r="H122" s="138">
        <f t="shared" si="9"/>
        <v>4</v>
      </c>
      <c r="I122" s="190"/>
    </row>
    <row r="123" spans="1:9" ht="14.25" thickBot="1">
      <c r="A123" s="160">
        <v>2130124</v>
      </c>
      <c r="B123" s="102" t="s">
        <v>203</v>
      </c>
      <c r="C123" s="104">
        <v>550</v>
      </c>
      <c r="D123" s="137">
        <v>523.55999999999995</v>
      </c>
      <c r="E123" s="137">
        <f t="shared" si="7"/>
        <v>550</v>
      </c>
      <c r="F123" s="137">
        <v>0</v>
      </c>
      <c r="G123" s="137">
        <v>550</v>
      </c>
      <c r="H123" s="138">
        <f t="shared" si="9"/>
        <v>26.440000000000055</v>
      </c>
      <c r="I123" s="190">
        <f t="shared" si="8"/>
        <v>5.0500420200168192E-2</v>
      </c>
    </row>
    <row r="124" spans="1:9" ht="14.25" thickBot="1">
      <c r="A124" s="160">
        <v>2130126</v>
      </c>
      <c r="B124" s="102" t="s">
        <v>204</v>
      </c>
      <c r="C124" s="104">
        <v>324</v>
      </c>
      <c r="D124" s="137">
        <v>0</v>
      </c>
      <c r="E124" s="137">
        <f t="shared" si="7"/>
        <v>324</v>
      </c>
      <c r="F124" s="137">
        <v>0</v>
      </c>
      <c r="G124" s="137">
        <v>324</v>
      </c>
      <c r="H124" s="138">
        <f t="shared" si="9"/>
        <v>324</v>
      </c>
      <c r="I124" s="190"/>
    </row>
    <row r="125" spans="1:9" ht="14.25" thickBot="1">
      <c r="A125" s="160">
        <v>2130199</v>
      </c>
      <c r="B125" s="102" t="s">
        <v>205</v>
      </c>
      <c r="C125" s="104">
        <v>10.92</v>
      </c>
      <c r="D125" s="137">
        <v>1077.8599999999999</v>
      </c>
      <c r="E125" s="137">
        <f t="shared" si="7"/>
        <v>10.92</v>
      </c>
      <c r="F125" s="137">
        <v>0</v>
      </c>
      <c r="G125" s="137">
        <v>10.92</v>
      </c>
      <c r="H125" s="138">
        <f t="shared" si="9"/>
        <v>-1066.9399999999998</v>
      </c>
      <c r="I125" s="190">
        <f t="shared" si="8"/>
        <v>-0.98986881413170535</v>
      </c>
    </row>
    <row r="126" spans="1:9" ht="14.25" thickBot="1">
      <c r="A126" s="160">
        <v>21302</v>
      </c>
      <c r="B126" s="102" t="s">
        <v>206</v>
      </c>
      <c r="C126" s="104">
        <v>2763.1400000000003</v>
      </c>
      <c r="D126" s="137">
        <v>3764.6</v>
      </c>
      <c r="E126" s="137">
        <f t="shared" si="7"/>
        <v>6460.6</v>
      </c>
      <c r="F126" s="137">
        <v>0</v>
      </c>
      <c r="G126" s="137">
        <f>G127</f>
        <v>6460.6</v>
      </c>
      <c r="H126" s="138">
        <f t="shared" si="9"/>
        <v>2696.0000000000005</v>
      </c>
      <c r="I126" s="190">
        <f t="shared" si="8"/>
        <v>0.71614514158210718</v>
      </c>
    </row>
    <row r="127" spans="1:9" ht="14.25" thickBot="1">
      <c r="A127" s="160">
        <v>2130205</v>
      </c>
      <c r="B127" s="102" t="s">
        <v>207</v>
      </c>
      <c r="C127" s="104">
        <v>2763.1400000000003</v>
      </c>
      <c r="D127" s="137">
        <v>3764.6</v>
      </c>
      <c r="E127" s="137">
        <f t="shared" si="7"/>
        <v>6460.6</v>
      </c>
      <c r="F127" s="137">
        <v>0</v>
      </c>
      <c r="G127" s="137">
        <f>2763.14+3697.46</f>
        <v>6460.6</v>
      </c>
      <c r="H127" s="138">
        <f t="shared" si="9"/>
        <v>2696.0000000000005</v>
      </c>
      <c r="I127" s="190">
        <f t="shared" si="8"/>
        <v>0.71614514158210718</v>
      </c>
    </row>
    <row r="128" spans="1:9" ht="14.25" thickBot="1">
      <c r="A128" s="160">
        <v>21303</v>
      </c>
      <c r="B128" s="102" t="s">
        <v>208</v>
      </c>
      <c r="C128" s="104">
        <v>490.4</v>
      </c>
      <c r="D128" s="137">
        <v>115.85</v>
      </c>
      <c r="E128" s="137">
        <f t="shared" si="7"/>
        <v>496.4</v>
      </c>
      <c r="F128" s="137">
        <v>0</v>
      </c>
      <c r="G128" s="137">
        <f>G129+G130</f>
        <v>496.4</v>
      </c>
      <c r="H128" s="138">
        <f t="shared" si="9"/>
        <v>380.54999999999995</v>
      </c>
      <c r="I128" s="190">
        <f t="shared" si="8"/>
        <v>3.2848511005610703</v>
      </c>
    </row>
    <row r="129" spans="1:9" ht="14.25" thickBot="1">
      <c r="A129" s="191">
        <v>2130305</v>
      </c>
      <c r="B129" s="102" t="s">
        <v>459</v>
      </c>
      <c r="C129" s="104"/>
      <c r="D129" s="137">
        <v>55.45</v>
      </c>
      <c r="E129" s="137">
        <f t="shared" si="7"/>
        <v>6</v>
      </c>
      <c r="F129" s="137">
        <v>0</v>
      </c>
      <c r="G129" s="137">
        <v>6</v>
      </c>
      <c r="H129" s="138">
        <f t="shared" si="9"/>
        <v>-49.45</v>
      </c>
      <c r="I129" s="190">
        <f t="shared" si="8"/>
        <v>-0.89179440937781784</v>
      </c>
    </row>
    <row r="130" spans="1:9" ht="14.25" thickBot="1">
      <c r="A130" s="160">
        <v>2130399</v>
      </c>
      <c r="B130" s="102" t="s">
        <v>209</v>
      </c>
      <c r="C130" s="104">
        <v>490.4</v>
      </c>
      <c r="D130" s="137">
        <v>60.4</v>
      </c>
      <c r="E130" s="137">
        <f t="shared" si="7"/>
        <v>490.4</v>
      </c>
      <c r="F130" s="137">
        <v>0</v>
      </c>
      <c r="G130" s="137">
        <v>490.4</v>
      </c>
      <c r="H130" s="138">
        <f t="shared" si="9"/>
        <v>430</v>
      </c>
      <c r="I130" s="190">
        <f t="shared" si="8"/>
        <v>7.1192052980132452</v>
      </c>
    </row>
    <row r="131" spans="1:9" ht="14.25" thickBot="1">
      <c r="A131" s="193">
        <v>221</v>
      </c>
      <c r="B131" s="98" t="s">
        <v>460</v>
      </c>
      <c r="C131" s="104"/>
      <c r="D131" s="137">
        <v>222.78</v>
      </c>
      <c r="E131" s="137">
        <f t="shared" si="7"/>
        <v>0</v>
      </c>
      <c r="F131" s="137">
        <v>0</v>
      </c>
      <c r="G131" s="137">
        <v>0</v>
      </c>
      <c r="H131" s="138">
        <f t="shared" si="9"/>
        <v>-222.78</v>
      </c>
      <c r="I131" s="190">
        <f t="shared" si="8"/>
        <v>-1</v>
      </c>
    </row>
    <row r="132" spans="1:9" ht="14.25" thickBot="1">
      <c r="A132" s="191">
        <v>22102</v>
      </c>
      <c r="B132" s="102" t="s">
        <v>461</v>
      </c>
      <c r="C132" s="104"/>
      <c r="D132" s="137">
        <v>222.78</v>
      </c>
      <c r="E132" s="137">
        <f t="shared" si="7"/>
        <v>0</v>
      </c>
      <c r="F132" s="137">
        <v>0</v>
      </c>
      <c r="G132" s="137">
        <v>0</v>
      </c>
      <c r="H132" s="138">
        <f t="shared" si="9"/>
        <v>-222.78</v>
      </c>
      <c r="I132" s="190">
        <f t="shared" si="8"/>
        <v>-1</v>
      </c>
    </row>
    <row r="133" spans="1:9" ht="14.25" thickBot="1">
      <c r="A133" s="191">
        <v>2210203</v>
      </c>
      <c r="B133" s="102" t="s">
        <v>462</v>
      </c>
      <c r="C133" s="104"/>
      <c r="D133" s="137">
        <v>222.78</v>
      </c>
      <c r="E133" s="137">
        <f t="shared" si="7"/>
        <v>0</v>
      </c>
      <c r="F133" s="137">
        <v>0</v>
      </c>
      <c r="G133" s="137">
        <v>0</v>
      </c>
      <c r="H133" s="138">
        <f t="shared" si="9"/>
        <v>-222.78</v>
      </c>
      <c r="I133" s="190">
        <f t="shared" si="8"/>
        <v>-1</v>
      </c>
    </row>
    <row r="134" spans="1:9" ht="14.25" thickBot="1">
      <c r="A134" s="189">
        <v>224</v>
      </c>
      <c r="B134" s="98" t="s">
        <v>113</v>
      </c>
      <c r="C134" s="112">
        <v>296.08999999999997</v>
      </c>
      <c r="D134" s="137">
        <v>630.77</v>
      </c>
      <c r="E134" s="137">
        <f t="shared" ref="E134:E138" si="17">F134+G134</f>
        <v>296.08999999999997</v>
      </c>
      <c r="F134" s="137">
        <v>0</v>
      </c>
      <c r="G134" s="137">
        <v>296.08999999999997</v>
      </c>
      <c r="H134" s="138">
        <f t="shared" si="9"/>
        <v>-334.68</v>
      </c>
      <c r="I134" s="190">
        <f t="shared" ref="I134:I139" si="18">H134/D134</f>
        <v>-0.53058959684195506</v>
      </c>
    </row>
    <row r="135" spans="1:9" ht="14.25" thickBot="1">
      <c r="A135" s="160">
        <v>22401</v>
      </c>
      <c r="B135" s="104" t="s">
        <v>210</v>
      </c>
      <c r="C135" s="104">
        <v>296.08999999999997</v>
      </c>
      <c r="D135" s="137">
        <v>239.97</v>
      </c>
      <c r="E135" s="137">
        <f t="shared" si="17"/>
        <v>296.08999999999997</v>
      </c>
      <c r="F135" s="137">
        <v>0</v>
      </c>
      <c r="G135" s="137">
        <v>296.08999999999997</v>
      </c>
      <c r="H135" s="138">
        <f t="shared" ref="H135:H139" si="19">E135-D135</f>
        <v>56.119999999999976</v>
      </c>
      <c r="I135" s="190">
        <f t="shared" si="18"/>
        <v>0.2338625661541025</v>
      </c>
    </row>
    <row r="136" spans="1:9" ht="14.25" thickBot="1">
      <c r="A136" s="160">
        <v>2240106</v>
      </c>
      <c r="B136" s="104" t="s">
        <v>211</v>
      </c>
      <c r="C136" s="104">
        <v>296.08999999999997</v>
      </c>
      <c r="D136" s="137">
        <v>239.97</v>
      </c>
      <c r="E136" s="137">
        <f t="shared" si="17"/>
        <v>296.08999999999997</v>
      </c>
      <c r="F136" s="137">
        <v>0</v>
      </c>
      <c r="G136" s="137">
        <v>296.08999999999997</v>
      </c>
      <c r="H136" s="138">
        <f t="shared" si="19"/>
        <v>56.119999999999976</v>
      </c>
      <c r="I136" s="190">
        <f t="shared" si="18"/>
        <v>0.2338625661541025</v>
      </c>
    </row>
    <row r="137" spans="1:9" ht="14.25" thickBot="1">
      <c r="A137" s="194">
        <v>22402</v>
      </c>
      <c r="B137" s="104" t="s">
        <v>463</v>
      </c>
      <c r="C137" s="104"/>
      <c r="D137" s="137">
        <v>390.8</v>
      </c>
      <c r="E137" s="137">
        <f t="shared" si="17"/>
        <v>0</v>
      </c>
      <c r="F137" s="137">
        <v>0</v>
      </c>
      <c r="G137" s="137">
        <v>0</v>
      </c>
      <c r="H137" s="138">
        <f t="shared" si="19"/>
        <v>-390.8</v>
      </c>
      <c r="I137" s="190">
        <f t="shared" si="18"/>
        <v>-1</v>
      </c>
    </row>
    <row r="138" spans="1:9" ht="14.25" thickBot="1">
      <c r="A138" s="194">
        <v>2240299</v>
      </c>
      <c r="B138" s="104" t="s">
        <v>464</v>
      </c>
      <c r="C138" s="104"/>
      <c r="D138" s="137">
        <v>390.8</v>
      </c>
      <c r="E138" s="137">
        <f t="shared" si="17"/>
        <v>0</v>
      </c>
      <c r="F138" s="137">
        <v>0</v>
      </c>
      <c r="G138" s="137">
        <v>0</v>
      </c>
      <c r="H138" s="138">
        <f t="shared" si="19"/>
        <v>-390.8</v>
      </c>
      <c r="I138" s="190">
        <f t="shared" si="18"/>
        <v>-1</v>
      </c>
    </row>
    <row r="139" spans="1:9" ht="14.25" thickBot="1">
      <c r="A139" s="236" t="s">
        <v>38</v>
      </c>
      <c r="B139" s="237"/>
      <c r="C139" s="195">
        <f>C5+C29+C32+C42+C49+C86+C112+C117+C134</f>
        <v>69801.880475999991</v>
      </c>
      <c r="D139" s="196">
        <f>D5+D29+D32+D42+D49+D86+D108+D112+D117+D131+D134</f>
        <v>77242.37</v>
      </c>
      <c r="E139" s="196">
        <f t="shared" ref="E139:G139" si="20">E5+E29+E32+E42+E49+E86+E108+E112+E117+E131+E134</f>
        <v>71736.429999999993</v>
      </c>
      <c r="F139" s="196">
        <f t="shared" si="20"/>
        <v>21897.119999999999</v>
      </c>
      <c r="G139" s="196">
        <f t="shared" si="20"/>
        <v>49839.31</v>
      </c>
      <c r="H139" s="197">
        <f t="shared" si="19"/>
        <v>-5505.9400000000023</v>
      </c>
      <c r="I139" s="198">
        <f t="shared" si="18"/>
        <v>-7.128134468168186E-2</v>
      </c>
    </row>
    <row r="140" spans="1:9">
      <c r="G140" s="78"/>
    </row>
    <row r="142" spans="1:9">
      <c r="C142" s="79"/>
      <c r="D142" s="79"/>
      <c r="E142" s="79"/>
    </row>
  </sheetData>
  <mergeCells count="7">
    <mergeCell ref="A139:B139"/>
    <mergeCell ref="A1:I1"/>
    <mergeCell ref="A3:B3"/>
    <mergeCell ref="C3:C4"/>
    <mergeCell ref="D3:D4"/>
    <mergeCell ref="H3:I3"/>
    <mergeCell ref="E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6" workbookViewId="0">
      <selection activeCell="I69" sqref="I69"/>
    </sheetView>
  </sheetViews>
  <sheetFormatPr defaultRowHeight="13.5"/>
  <cols>
    <col min="1" max="1" width="12.5" customWidth="1"/>
    <col min="2" max="2" width="20.625" customWidth="1"/>
    <col min="3" max="3" width="12.625" customWidth="1"/>
    <col min="4" max="4" width="25.75" customWidth="1"/>
    <col min="5" max="5" width="15" customWidth="1"/>
    <col min="6" max="6" width="15" style="52" customWidth="1"/>
    <col min="7" max="7" width="15" style="49" customWidth="1"/>
    <col min="10" max="10" width="12.75" bestFit="1" customWidth="1"/>
  </cols>
  <sheetData>
    <row r="1" spans="1:7" ht="40.5" customHeight="1">
      <c r="A1" s="217" t="s">
        <v>468</v>
      </c>
      <c r="B1" s="217"/>
      <c r="C1" s="217"/>
      <c r="D1" s="217"/>
      <c r="E1" s="217"/>
      <c r="F1" s="217"/>
      <c r="G1" s="217"/>
    </row>
    <row r="2" spans="1:7" ht="15" thickBot="1">
      <c r="A2" s="12"/>
      <c r="B2" s="12"/>
      <c r="C2" s="11"/>
      <c r="D2" s="11"/>
      <c r="E2" s="11"/>
      <c r="F2" s="50"/>
      <c r="G2" s="47" t="s">
        <v>21</v>
      </c>
    </row>
    <row r="3" spans="1:7" ht="25.5" customHeight="1" thickBot="1">
      <c r="A3" s="243" t="s">
        <v>40</v>
      </c>
      <c r="B3" s="244"/>
      <c r="C3" s="243" t="s">
        <v>41</v>
      </c>
      <c r="D3" s="244"/>
      <c r="E3" s="243" t="s">
        <v>469</v>
      </c>
      <c r="F3" s="245"/>
      <c r="G3" s="244"/>
    </row>
    <row r="4" spans="1:7" ht="14.25" thickBot="1">
      <c r="A4" s="19" t="s">
        <v>33</v>
      </c>
      <c r="B4" s="20" t="s">
        <v>34</v>
      </c>
      <c r="C4" s="20" t="s">
        <v>33</v>
      </c>
      <c r="D4" s="20" t="s">
        <v>34</v>
      </c>
      <c r="E4" s="21" t="s">
        <v>23</v>
      </c>
      <c r="F4" s="51" t="s">
        <v>71</v>
      </c>
      <c r="G4" s="48" t="s">
        <v>72</v>
      </c>
    </row>
    <row r="5" spans="1:7" s="58" customFormat="1" ht="14.25" thickBot="1">
      <c r="A5" s="55">
        <v>501</v>
      </c>
      <c r="B5" s="56" t="s">
        <v>305</v>
      </c>
      <c r="C5" s="57">
        <v>301</v>
      </c>
      <c r="D5" s="56" t="s">
        <v>306</v>
      </c>
      <c r="E5" s="113">
        <f>F5+G5</f>
        <v>2521.6999999999998</v>
      </c>
      <c r="F5" s="126">
        <f>SUM(F6:F15)</f>
        <v>2521.6999999999998</v>
      </c>
      <c r="G5" s="126">
        <f>SUM(G6:G15)</f>
        <v>0</v>
      </c>
    </row>
    <row r="6" spans="1:7" s="43" customFormat="1" ht="14.25" thickBot="1">
      <c r="A6" s="53" t="s">
        <v>271</v>
      </c>
      <c r="B6" s="54" t="s">
        <v>215</v>
      </c>
      <c r="C6" s="54" t="s">
        <v>216</v>
      </c>
      <c r="D6" s="54" t="s">
        <v>74</v>
      </c>
      <c r="E6" s="127">
        <f t="shared" ref="E6:E64" si="0">F6+G6</f>
        <v>340</v>
      </c>
      <c r="F6" s="128">
        <v>340</v>
      </c>
      <c r="G6" s="128"/>
    </row>
    <row r="7" spans="1:7" s="43" customFormat="1" ht="14.25" thickBot="1">
      <c r="A7" s="53" t="s">
        <v>271</v>
      </c>
      <c r="B7" s="54" t="s">
        <v>215</v>
      </c>
      <c r="C7" s="54" t="s">
        <v>217</v>
      </c>
      <c r="D7" s="54" t="s">
        <v>75</v>
      </c>
      <c r="E7" s="127">
        <f t="shared" si="0"/>
        <v>987.69999999999993</v>
      </c>
      <c r="F7" s="128">
        <v>987.69999999999993</v>
      </c>
      <c r="G7" s="128"/>
    </row>
    <row r="8" spans="1:7" s="43" customFormat="1" ht="14.25" thickBot="1">
      <c r="A8" s="53" t="s">
        <v>271</v>
      </c>
      <c r="B8" s="54" t="s">
        <v>215</v>
      </c>
      <c r="C8" s="54" t="s">
        <v>218</v>
      </c>
      <c r="D8" s="54" t="s">
        <v>219</v>
      </c>
      <c r="E8" s="127">
        <f t="shared" si="0"/>
        <v>216</v>
      </c>
      <c r="F8" s="128">
        <v>216</v>
      </c>
      <c r="G8" s="128"/>
    </row>
    <row r="9" spans="1:7" s="43" customFormat="1" ht="14.25" thickBot="1">
      <c r="A9" s="53" t="s">
        <v>272</v>
      </c>
      <c r="B9" s="54" t="s">
        <v>273</v>
      </c>
      <c r="C9" s="54" t="s">
        <v>294</v>
      </c>
      <c r="D9" s="54" t="s">
        <v>295</v>
      </c>
      <c r="E9" s="127">
        <f t="shared" si="0"/>
        <v>300</v>
      </c>
      <c r="F9" s="128">
        <v>300</v>
      </c>
      <c r="G9" s="128"/>
    </row>
    <row r="10" spans="1:7" s="43" customFormat="1" ht="14.25" thickBot="1">
      <c r="A10" s="53" t="s">
        <v>272</v>
      </c>
      <c r="B10" s="54" t="s">
        <v>273</v>
      </c>
      <c r="C10" s="54" t="s">
        <v>296</v>
      </c>
      <c r="D10" s="54" t="s">
        <v>297</v>
      </c>
      <c r="E10" s="127">
        <f t="shared" si="0"/>
        <v>200</v>
      </c>
      <c r="F10" s="128">
        <v>200</v>
      </c>
      <c r="G10" s="128"/>
    </row>
    <row r="11" spans="1:7" s="43" customFormat="1" ht="14.25" thickBot="1">
      <c r="A11" s="53" t="s">
        <v>272</v>
      </c>
      <c r="B11" s="54" t="s">
        <v>273</v>
      </c>
      <c r="C11" s="54" t="s">
        <v>280</v>
      </c>
      <c r="D11" s="54" t="s">
        <v>281</v>
      </c>
      <c r="E11" s="127">
        <f t="shared" si="0"/>
        <v>200</v>
      </c>
      <c r="F11" s="128">
        <v>200</v>
      </c>
      <c r="G11" s="128"/>
    </row>
    <row r="12" spans="1:7" s="43" customFormat="1" ht="14.25" thickBot="1">
      <c r="A12" s="53" t="s">
        <v>272</v>
      </c>
      <c r="B12" s="54" t="s">
        <v>273</v>
      </c>
      <c r="C12" s="54" t="s">
        <v>298</v>
      </c>
      <c r="D12" s="54" t="s">
        <v>299</v>
      </c>
      <c r="E12" s="127">
        <f t="shared" si="0"/>
        <v>30</v>
      </c>
      <c r="F12" s="128">
        <v>30</v>
      </c>
      <c r="G12" s="128"/>
    </row>
    <row r="13" spans="1:7" s="43" customFormat="1" ht="14.25" thickBot="1">
      <c r="A13" s="53" t="s">
        <v>272</v>
      </c>
      <c r="B13" s="54" t="s">
        <v>273</v>
      </c>
      <c r="C13" s="54" t="s">
        <v>220</v>
      </c>
      <c r="D13" s="54" t="s">
        <v>221</v>
      </c>
      <c r="E13" s="127">
        <f t="shared" si="0"/>
        <v>23</v>
      </c>
      <c r="F13" s="128">
        <v>23</v>
      </c>
      <c r="G13" s="128"/>
    </row>
    <row r="14" spans="1:7" s="43" customFormat="1" ht="14.25" thickBot="1">
      <c r="A14" s="53" t="s">
        <v>274</v>
      </c>
      <c r="B14" s="54" t="s">
        <v>266</v>
      </c>
      <c r="C14" s="54" t="s">
        <v>222</v>
      </c>
      <c r="D14" s="54" t="s">
        <v>266</v>
      </c>
      <c r="E14" s="127">
        <f t="shared" si="0"/>
        <v>165</v>
      </c>
      <c r="F14" s="128">
        <v>165</v>
      </c>
      <c r="G14" s="128"/>
    </row>
    <row r="15" spans="1:7" s="43" customFormat="1" ht="14.25" thickBot="1">
      <c r="A15" s="53" t="s">
        <v>275</v>
      </c>
      <c r="B15" s="54" t="s">
        <v>223</v>
      </c>
      <c r="C15" s="54" t="s">
        <v>224</v>
      </c>
      <c r="D15" s="54" t="s">
        <v>223</v>
      </c>
      <c r="E15" s="127">
        <f t="shared" si="0"/>
        <v>60</v>
      </c>
      <c r="F15" s="128">
        <v>60</v>
      </c>
      <c r="G15" s="128"/>
    </row>
    <row r="16" spans="1:7" s="58" customFormat="1" ht="14.25" thickBot="1">
      <c r="A16" s="55">
        <v>502</v>
      </c>
      <c r="B16" s="56" t="s">
        <v>307</v>
      </c>
      <c r="C16" s="56">
        <v>302</v>
      </c>
      <c r="D16" s="56" t="s">
        <v>308</v>
      </c>
      <c r="E16" s="113">
        <f t="shared" si="0"/>
        <v>433.69000000000005</v>
      </c>
      <c r="F16" s="126">
        <f>SUM(F17:F32)</f>
        <v>0</v>
      </c>
      <c r="G16" s="126">
        <f>SUM(G17:G32)</f>
        <v>433.69000000000005</v>
      </c>
    </row>
    <row r="17" spans="1:10" s="43" customFormat="1" ht="14.25" thickBot="1">
      <c r="A17" s="53" t="s">
        <v>225</v>
      </c>
      <c r="B17" s="54" t="s">
        <v>226</v>
      </c>
      <c r="C17" s="54" t="s">
        <v>227</v>
      </c>
      <c r="D17" s="54" t="s">
        <v>77</v>
      </c>
      <c r="E17" s="127">
        <f t="shared" si="0"/>
        <v>25</v>
      </c>
      <c r="F17" s="128">
        <v>0</v>
      </c>
      <c r="G17" s="128">
        <v>25</v>
      </c>
      <c r="J17" s="59"/>
    </row>
    <row r="18" spans="1:10" s="43" customFormat="1" ht="14.25" thickBot="1">
      <c r="A18" s="53" t="s">
        <v>225</v>
      </c>
      <c r="B18" s="54" t="s">
        <v>226</v>
      </c>
      <c r="C18" s="54" t="s">
        <v>228</v>
      </c>
      <c r="D18" s="54" t="s">
        <v>229</v>
      </c>
      <c r="E18" s="127">
        <f t="shared" si="0"/>
        <v>15</v>
      </c>
      <c r="F18" s="128">
        <v>0</v>
      </c>
      <c r="G18" s="128">
        <v>15</v>
      </c>
    </row>
    <row r="19" spans="1:10" s="43" customFormat="1" ht="14.25" thickBot="1">
      <c r="A19" s="53" t="s">
        <v>225</v>
      </c>
      <c r="B19" s="54" t="s">
        <v>226</v>
      </c>
      <c r="C19" s="54" t="s">
        <v>230</v>
      </c>
      <c r="D19" s="54" t="s">
        <v>231</v>
      </c>
      <c r="E19" s="127">
        <f t="shared" si="0"/>
        <v>35</v>
      </c>
      <c r="F19" s="128">
        <v>0</v>
      </c>
      <c r="G19" s="128">
        <v>35</v>
      </c>
    </row>
    <row r="20" spans="1:10" s="43" customFormat="1" ht="14.25" thickBot="1">
      <c r="A20" s="53" t="s">
        <v>225</v>
      </c>
      <c r="B20" s="54" t="s">
        <v>226</v>
      </c>
      <c r="C20" s="54" t="s">
        <v>232</v>
      </c>
      <c r="D20" s="54" t="s">
        <v>233</v>
      </c>
      <c r="E20" s="127">
        <f t="shared" si="0"/>
        <v>10</v>
      </c>
      <c r="F20" s="128">
        <v>0</v>
      </c>
      <c r="G20" s="128">
        <v>10</v>
      </c>
    </row>
    <row r="21" spans="1:10" s="43" customFormat="1" ht="14.25" thickBot="1">
      <c r="A21" s="53" t="s">
        <v>225</v>
      </c>
      <c r="B21" s="54" t="s">
        <v>226</v>
      </c>
      <c r="C21" s="54" t="s">
        <v>234</v>
      </c>
      <c r="D21" s="54" t="s">
        <v>235</v>
      </c>
      <c r="E21" s="127">
        <f t="shared" si="0"/>
        <v>35</v>
      </c>
      <c r="F21" s="128">
        <v>0</v>
      </c>
      <c r="G21" s="128">
        <v>35</v>
      </c>
    </row>
    <row r="22" spans="1:10" s="43" customFormat="1" ht="14.25" thickBot="1">
      <c r="A22" s="53" t="s">
        <v>225</v>
      </c>
      <c r="B22" s="54" t="s">
        <v>226</v>
      </c>
      <c r="C22" s="54" t="s">
        <v>236</v>
      </c>
      <c r="D22" s="54" t="s">
        <v>237</v>
      </c>
      <c r="E22" s="127">
        <f t="shared" si="0"/>
        <v>10</v>
      </c>
      <c r="F22" s="128">
        <v>0</v>
      </c>
      <c r="G22" s="128">
        <v>10</v>
      </c>
    </row>
    <row r="23" spans="1:10" s="43" customFormat="1" ht="14.25" thickBot="1">
      <c r="A23" s="53" t="s">
        <v>225</v>
      </c>
      <c r="B23" s="54" t="s">
        <v>226</v>
      </c>
      <c r="C23" s="54" t="s">
        <v>238</v>
      </c>
      <c r="D23" s="54" t="s">
        <v>239</v>
      </c>
      <c r="E23" s="127">
        <f t="shared" si="0"/>
        <v>2</v>
      </c>
      <c r="F23" s="128">
        <v>0</v>
      </c>
      <c r="G23" s="128">
        <v>2</v>
      </c>
    </row>
    <row r="24" spans="1:10" s="43" customFormat="1" ht="14.25" thickBot="1">
      <c r="A24" s="53" t="s">
        <v>225</v>
      </c>
      <c r="B24" s="54" t="s">
        <v>226</v>
      </c>
      <c r="C24" s="54" t="s">
        <v>249</v>
      </c>
      <c r="D24" s="54" t="s">
        <v>250</v>
      </c>
      <c r="E24" s="127">
        <f t="shared" si="0"/>
        <v>43.2</v>
      </c>
      <c r="F24" s="128">
        <v>0</v>
      </c>
      <c r="G24" s="128">
        <v>43.2</v>
      </c>
    </row>
    <row r="25" spans="1:10" s="43" customFormat="1" ht="14.25" thickBot="1">
      <c r="A25" s="53" t="s">
        <v>225</v>
      </c>
      <c r="B25" s="54" t="s">
        <v>226</v>
      </c>
      <c r="C25" s="54" t="s">
        <v>251</v>
      </c>
      <c r="D25" s="54" t="s">
        <v>252</v>
      </c>
      <c r="E25" s="127">
        <f t="shared" si="0"/>
        <v>46.79</v>
      </c>
      <c r="F25" s="128">
        <v>0</v>
      </c>
      <c r="G25" s="128">
        <v>46.79</v>
      </c>
    </row>
    <row r="26" spans="1:10" s="43" customFormat="1" ht="14.25" thickBot="1">
      <c r="A26" s="53" t="s">
        <v>225</v>
      </c>
      <c r="B26" s="54" t="s">
        <v>226</v>
      </c>
      <c r="C26" s="54" t="s">
        <v>255</v>
      </c>
      <c r="D26" s="54" t="s">
        <v>256</v>
      </c>
      <c r="E26" s="127">
        <f t="shared" si="0"/>
        <v>110</v>
      </c>
      <c r="F26" s="128">
        <v>0</v>
      </c>
      <c r="G26" s="128">
        <v>110</v>
      </c>
    </row>
    <row r="27" spans="1:10" s="43" customFormat="1" ht="14.25" thickBot="1">
      <c r="A27" s="53" t="s">
        <v>303</v>
      </c>
      <c r="B27" s="54" t="s">
        <v>242</v>
      </c>
      <c r="C27" s="54" t="s">
        <v>243</v>
      </c>
      <c r="D27" s="54" t="s">
        <v>242</v>
      </c>
      <c r="E27" s="127">
        <f t="shared" si="0"/>
        <v>1</v>
      </c>
      <c r="F27" s="128">
        <v>0</v>
      </c>
      <c r="G27" s="128">
        <v>1</v>
      </c>
    </row>
    <row r="28" spans="1:10" s="43" customFormat="1" ht="14.25" thickBot="1">
      <c r="A28" s="53" t="s">
        <v>304</v>
      </c>
      <c r="B28" s="54" t="s">
        <v>244</v>
      </c>
      <c r="C28" s="54" t="s">
        <v>245</v>
      </c>
      <c r="D28" s="54" t="s">
        <v>244</v>
      </c>
      <c r="E28" s="127">
        <f t="shared" si="0"/>
        <v>2</v>
      </c>
      <c r="F28" s="128">
        <v>0</v>
      </c>
      <c r="G28" s="128">
        <v>2</v>
      </c>
    </row>
    <row r="29" spans="1:10" s="43" customFormat="1" ht="14.25" thickBot="1">
      <c r="A29" s="53" t="s">
        <v>246</v>
      </c>
      <c r="B29" s="54" t="s">
        <v>247</v>
      </c>
      <c r="C29" s="54" t="s">
        <v>248</v>
      </c>
      <c r="D29" s="54" t="s">
        <v>247</v>
      </c>
      <c r="E29" s="127">
        <f t="shared" si="0"/>
        <v>2</v>
      </c>
      <c r="F29" s="128">
        <v>0</v>
      </c>
      <c r="G29" s="128">
        <v>2</v>
      </c>
    </row>
    <row r="30" spans="1:10" s="43" customFormat="1" ht="14.25" thickBot="1">
      <c r="A30" s="53">
        <v>50208</v>
      </c>
      <c r="B30" s="54" t="s">
        <v>253</v>
      </c>
      <c r="C30" s="54">
        <v>30231</v>
      </c>
      <c r="D30" s="54" t="s">
        <v>253</v>
      </c>
      <c r="E30" s="127">
        <f t="shared" si="0"/>
        <v>39.6</v>
      </c>
      <c r="F30" s="128">
        <v>0</v>
      </c>
      <c r="G30" s="128">
        <v>39.6</v>
      </c>
    </row>
    <row r="31" spans="1:10" s="43" customFormat="1" ht="14.25" thickBot="1">
      <c r="A31" s="53" t="s">
        <v>286</v>
      </c>
      <c r="B31" s="54" t="s">
        <v>240</v>
      </c>
      <c r="C31" s="54" t="s">
        <v>241</v>
      </c>
      <c r="D31" s="54" t="s">
        <v>240</v>
      </c>
      <c r="E31" s="127">
        <f t="shared" si="0"/>
        <v>52.1</v>
      </c>
      <c r="F31" s="128">
        <v>0</v>
      </c>
      <c r="G31" s="128">
        <v>52.1</v>
      </c>
    </row>
    <row r="32" spans="1:10" s="43" customFormat="1" ht="14.25" thickBot="1">
      <c r="A32" s="53" t="s">
        <v>276</v>
      </c>
      <c r="B32" s="54" t="s">
        <v>257</v>
      </c>
      <c r="C32" s="54" t="s">
        <v>258</v>
      </c>
      <c r="D32" s="54" t="s">
        <v>257</v>
      </c>
      <c r="E32" s="127">
        <f t="shared" si="0"/>
        <v>5</v>
      </c>
      <c r="F32" s="128">
        <v>0</v>
      </c>
      <c r="G32" s="128">
        <v>5</v>
      </c>
    </row>
    <row r="33" spans="1:7" s="58" customFormat="1" ht="14.25" thickBot="1">
      <c r="A33" s="55">
        <v>505</v>
      </c>
      <c r="B33" s="56" t="s">
        <v>310</v>
      </c>
      <c r="C33" s="56">
        <v>301</v>
      </c>
      <c r="D33" s="56" t="s">
        <v>306</v>
      </c>
      <c r="E33" s="113">
        <f t="shared" si="0"/>
        <v>16746.63</v>
      </c>
      <c r="F33" s="126">
        <f>SUM(F34:F44)</f>
        <v>16746.63</v>
      </c>
      <c r="G33" s="126">
        <f>SUM(G34:G44)</f>
        <v>0</v>
      </c>
    </row>
    <row r="34" spans="1:7" s="43" customFormat="1" ht="14.25" thickBot="1">
      <c r="A34" s="53" t="s">
        <v>263</v>
      </c>
      <c r="B34" s="54" t="s">
        <v>73</v>
      </c>
      <c r="C34" s="54" t="s">
        <v>216</v>
      </c>
      <c r="D34" s="54" t="s">
        <v>74</v>
      </c>
      <c r="E34" s="127">
        <f t="shared" si="0"/>
        <v>2565.7600000000002</v>
      </c>
      <c r="F34" s="128">
        <v>2565.7600000000002</v>
      </c>
      <c r="G34" s="128">
        <v>0</v>
      </c>
    </row>
    <row r="35" spans="1:7" s="43" customFormat="1" ht="14.25" thickBot="1">
      <c r="A35" s="53" t="s">
        <v>263</v>
      </c>
      <c r="B35" s="54" t="s">
        <v>73</v>
      </c>
      <c r="C35" s="54" t="s">
        <v>217</v>
      </c>
      <c r="D35" s="54" t="s">
        <v>75</v>
      </c>
      <c r="E35" s="127">
        <f t="shared" si="0"/>
        <v>837.39</v>
      </c>
      <c r="F35" s="128">
        <v>837.39</v>
      </c>
      <c r="G35" s="128">
        <v>0</v>
      </c>
    </row>
    <row r="36" spans="1:7" s="43" customFormat="1" ht="14.25" thickBot="1">
      <c r="A36" s="53" t="s">
        <v>263</v>
      </c>
      <c r="B36" s="54" t="s">
        <v>73</v>
      </c>
      <c r="C36" s="54" t="s">
        <v>218</v>
      </c>
      <c r="D36" s="54" t="s">
        <v>219</v>
      </c>
      <c r="E36" s="127">
        <f t="shared" si="0"/>
        <v>186</v>
      </c>
      <c r="F36" s="128">
        <v>186</v>
      </c>
      <c r="G36" s="128">
        <v>0</v>
      </c>
    </row>
    <row r="37" spans="1:7" s="43" customFormat="1" ht="14.25" thickBot="1">
      <c r="A37" s="53" t="s">
        <v>263</v>
      </c>
      <c r="B37" s="54" t="s">
        <v>73</v>
      </c>
      <c r="C37" s="54" t="s">
        <v>264</v>
      </c>
      <c r="D37" s="54" t="s">
        <v>265</v>
      </c>
      <c r="E37" s="127">
        <f t="shared" si="0"/>
        <v>8109.91</v>
      </c>
      <c r="F37" s="128">
        <v>8109.91</v>
      </c>
      <c r="G37" s="128">
        <v>0</v>
      </c>
    </row>
    <row r="38" spans="1:7" s="43" customFormat="1" ht="14.25" thickBot="1">
      <c r="A38" s="53" t="s">
        <v>263</v>
      </c>
      <c r="B38" s="54" t="s">
        <v>73</v>
      </c>
      <c r="C38" s="54" t="s">
        <v>294</v>
      </c>
      <c r="D38" s="54" t="s">
        <v>295</v>
      </c>
      <c r="E38" s="127">
        <f t="shared" si="0"/>
        <v>1128.21</v>
      </c>
      <c r="F38" s="128">
        <v>1128.21</v>
      </c>
      <c r="G38" s="128">
        <v>0</v>
      </c>
    </row>
    <row r="39" spans="1:7" s="43" customFormat="1" ht="14.25" thickBot="1">
      <c r="A39" s="53" t="s">
        <v>263</v>
      </c>
      <c r="B39" s="54" t="s">
        <v>73</v>
      </c>
      <c r="C39" s="54" t="s">
        <v>296</v>
      </c>
      <c r="D39" s="54" t="s">
        <v>297</v>
      </c>
      <c r="E39" s="127">
        <f t="shared" si="0"/>
        <v>546.02</v>
      </c>
      <c r="F39" s="128">
        <v>546.02</v>
      </c>
      <c r="G39" s="128">
        <v>0</v>
      </c>
    </row>
    <row r="40" spans="1:7" s="43" customFormat="1" ht="14.25" thickBot="1">
      <c r="A40" s="53" t="s">
        <v>263</v>
      </c>
      <c r="B40" s="54" t="s">
        <v>73</v>
      </c>
      <c r="C40" s="54" t="s">
        <v>280</v>
      </c>
      <c r="D40" s="54" t="s">
        <v>281</v>
      </c>
      <c r="E40" s="127">
        <f t="shared" si="0"/>
        <v>1307.81</v>
      </c>
      <c r="F40" s="128">
        <v>1307.81</v>
      </c>
      <c r="G40" s="128">
        <v>0</v>
      </c>
    </row>
    <row r="41" spans="1:7" s="43" customFormat="1" ht="14.25" thickBot="1">
      <c r="A41" s="53" t="s">
        <v>263</v>
      </c>
      <c r="B41" s="54" t="s">
        <v>73</v>
      </c>
      <c r="C41" s="54" t="s">
        <v>298</v>
      </c>
      <c r="D41" s="54" t="s">
        <v>299</v>
      </c>
      <c r="E41" s="127">
        <f t="shared" si="0"/>
        <v>237.96</v>
      </c>
      <c r="F41" s="128">
        <v>237.96</v>
      </c>
      <c r="G41" s="128">
        <v>0</v>
      </c>
    </row>
    <row r="42" spans="1:7" s="43" customFormat="1" ht="14.25" thickBot="1">
      <c r="A42" s="53" t="s">
        <v>263</v>
      </c>
      <c r="B42" s="54" t="s">
        <v>73</v>
      </c>
      <c r="C42" s="54" t="s">
        <v>220</v>
      </c>
      <c r="D42" s="54" t="s">
        <v>221</v>
      </c>
      <c r="E42" s="127">
        <f t="shared" si="0"/>
        <v>391.12</v>
      </c>
      <c r="F42" s="128">
        <v>391.12</v>
      </c>
      <c r="G42" s="128">
        <v>0</v>
      </c>
    </row>
    <row r="43" spans="1:7" s="43" customFormat="1" ht="14.25" thickBot="1">
      <c r="A43" s="53" t="s">
        <v>263</v>
      </c>
      <c r="B43" s="54" t="s">
        <v>73</v>
      </c>
      <c r="C43" s="54" t="s">
        <v>222</v>
      </c>
      <c r="D43" s="54" t="s">
        <v>266</v>
      </c>
      <c r="E43" s="127">
        <f t="shared" si="0"/>
        <v>1423.45</v>
      </c>
      <c r="F43" s="128">
        <v>1423.45</v>
      </c>
      <c r="G43" s="128">
        <v>0</v>
      </c>
    </row>
    <row r="44" spans="1:7" s="43" customFormat="1" ht="14.25" thickBot="1">
      <c r="A44" s="53" t="s">
        <v>263</v>
      </c>
      <c r="B44" s="54" t="s">
        <v>73</v>
      </c>
      <c r="C44" s="54" t="s">
        <v>224</v>
      </c>
      <c r="D44" s="54" t="s">
        <v>223</v>
      </c>
      <c r="E44" s="127">
        <f t="shared" si="0"/>
        <v>13</v>
      </c>
      <c r="F44" s="128">
        <v>13</v>
      </c>
      <c r="G44" s="128"/>
    </row>
    <row r="45" spans="1:7" s="58" customFormat="1" ht="14.25" thickBot="1">
      <c r="A45" s="55">
        <v>505</v>
      </c>
      <c r="B45" s="56" t="s">
        <v>309</v>
      </c>
      <c r="C45" s="56">
        <v>302</v>
      </c>
      <c r="D45" s="56" t="s">
        <v>311</v>
      </c>
      <c r="E45" s="113">
        <f t="shared" si="0"/>
        <v>1937.1599999999999</v>
      </c>
      <c r="F45" s="126">
        <f>SUM(F46:F59)</f>
        <v>0</v>
      </c>
      <c r="G45" s="126">
        <f>SUM(G46:G59)</f>
        <v>1937.1599999999999</v>
      </c>
    </row>
    <row r="46" spans="1:7" s="43" customFormat="1" ht="14.25" thickBot="1">
      <c r="A46" s="53" t="s">
        <v>279</v>
      </c>
      <c r="B46" s="54" t="s">
        <v>76</v>
      </c>
      <c r="C46" s="54" t="s">
        <v>227</v>
      </c>
      <c r="D46" s="54" t="s">
        <v>77</v>
      </c>
      <c r="E46" s="127">
        <f t="shared" si="0"/>
        <v>717.36</v>
      </c>
      <c r="F46" s="128">
        <v>0</v>
      </c>
      <c r="G46" s="128">
        <v>717.36</v>
      </c>
    </row>
    <row r="47" spans="1:7" s="43" customFormat="1" ht="14.25" thickBot="1">
      <c r="A47" s="53" t="s">
        <v>279</v>
      </c>
      <c r="B47" s="54" t="s">
        <v>76</v>
      </c>
      <c r="C47" s="54" t="s">
        <v>282</v>
      </c>
      <c r="D47" s="54" t="s">
        <v>78</v>
      </c>
      <c r="E47" s="127">
        <f t="shared" si="0"/>
        <v>22</v>
      </c>
      <c r="F47" s="128">
        <v>0</v>
      </c>
      <c r="G47" s="128">
        <v>22</v>
      </c>
    </row>
    <row r="48" spans="1:7" s="43" customFormat="1" ht="14.25" thickBot="1">
      <c r="A48" s="53" t="s">
        <v>279</v>
      </c>
      <c r="B48" s="54" t="s">
        <v>76</v>
      </c>
      <c r="C48" s="54" t="s">
        <v>228</v>
      </c>
      <c r="D48" s="54" t="s">
        <v>229</v>
      </c>
      <c r="E48" s="127">
        <f t="shared" si="0"/>
        <v>31.86</v>
      </c>
      <c r="F48" s="128">
        <v>0</v>
      </c>
      <c r="G48" s="128">
        <v>31.86</v>
      </c>
    </row>
    <row r="49" spans="1:7" s="43" customFormat="1" ht="14.25" thickBot="1">
      <c r="A49" s="53" t="s">
        <v>279</v>
      </c>
      <c r="B49" s="54" t="s">
        <v>76</v>
      </c>
      <c r="C49" s="54" t="s">
        <v>230</v>
      </c>
      <c r="D49" s="54" t="s">
        <v>231</v>
      </c>
      <c r="E49" s="127">
        <f t="shared" si="0"/>
        <v>88.96</v>
      </c>
      <c r="F49" s="128">
        <v>0</v>
      </c>
      <c r="G49" s="128">
        <v>88.96</v>
      </c>
    </row>
    <row r="50" spans="1:7" s="43" customFormat="1" ht="14.25" thickBot="1">
      <c r="A50" s="53" t="s">
        <v>279</v>
      </c>
      <c r="B50" s="54" t="s">
        <v>76</v>
      </c>
      <c r="C50" s="54" t="s">
        <v>232</v>
      </c>
      <c r="D50" s="54" t="s">
        <v>233</v>
      </c>
      <c r="E50" s="127">
        <f t="shared" si="0"/>
        <v>6.6300000000000008</v>
      </c>
      <c r="F50" s="128">
        <v>0</v>
      </c>
      <c r="G50" s="128">
        <v>6.6300000000000008</v>
      </c>
    </row>
    <row r="51" spans="1:7" s="43" customFormat="1" ht="14.25" thickBot="1">
      <c r="A51" s="53" t="s">
        <v>279</v>
      </c>
      <c r="B51" s="54" t="s">
        <v>76</v>
      </c>
      <c r="C51" s="54" t="s">
        <v>234</v>
      </c>
      <c r="D51" s="54" t="s">
        <v>235</v>
      </c>
      <c r="E51" s="127">
        <f t="shared" si="0"/>
        <v>474.91</v>
      </c>
      <c r="F51" s="128">
        <v>0</v>
      </c>
      <c r="G51" s="128">
        <v>474.91</v>
      </c>
    </row>
    <row r="52" spans="1:7" s="43" customFormat="1" ht="14.25" thickBot="1">
      <c r="A52" s="53" t="s">
        <v>279</v>
      </c>
      <c r="B52" s="54" t="s">
        <v>76</v>
      </c>
      <c r="C52" s="54" t="s">
        <v>236</v>
      </c>
      <c r="D52" s="54" t="s">
        <v>237</v>
      </c>
      <c r="E52" s="127">
        <f t="shared" si="0"/>
        <v>228.55</v>
      </c>
      <c r="F52" s="128">
        <v>0</v>
      </c>
      <c r="G52" s="128">
        <v>228.55</v>
      </c>
    </row>
    <row r="53" spans="1:7" s="76" customFormat="1" ht="14.25" thickBot="1">
      <c r="A53" s="53"/>
      <c r="B53" s="54"/>
      <c r="C53" s="54">
        <v>30211</v>
      </c>
      <c r="D53" s="54" t="s">
        <v>470</v>
      </c>
      <c r="E53" s="127"/>
      <c r="F53" s="128"/>
      <c r="G53" s="128">
        <v>1</v>
      </c>
    </row>
    <row r="54" spans="1:7" s="43" customFormat="1" ht="14.25" thickBot="1">
      <c r="A54" s="53" t="s">
        <v>279</v>
      </c>
      <c r="B54" s="54" t="s">
        <v>76</v>
      </c>
      <c r="C54" s="54" t="s">
        <v>241</v>
      </c>
      <c r="D54" s="54" t="s">
        <v>240</v>
      </c>
      <c r="E54" s="127">
        <f t="shared" si="0"/>
        <v>109.99</v>
      </c>
      <c r="F54" s="128">
        <v>0</v>
      </c>
      <c r="G54" s="128">
        <v>109.99</v>
      </c>
    </row>
    <row r="55" spans="1:7" s="43" customFormat="1" ht="14.25" thickBot="1">
      <c r="A55" s="53" t="s">
        <v>279</v>
      </c>
      <c r="B55" s="54" t="s">
        <v>76</v>
      </c>
      <c r="C55" s="54" t="s">
        <v>245</v>
      </c>
      <c r="D55" s="54" t="s">
        <v>244</v>
      </c>
      <c r="E55" s="127">
        <f t="shared" si="0"/>
        <v>22.77</v>
      </c>
      <c r="F55" s="128">
        <v>0</v>
      </c>
      <c r="G55" s="128">
        <v>22.77</v>
      </c>
    </row>
    <row r="56" spans="1:7" s="43" customFormat="1" ht="14.25" thickBot="1">
      <c r="A56" s="53" t="s">
        <v>279</v>
      </c>
      <c r="B56" s="54" t="s">
        <v>76</v>
      </c>
      <c r="C56" s="54" t="s">
        <v>248</v>
      </c>
      <c r="D56" s="54" t="s">
        <v>247</v>
      </c>
      <c r="E56" s="127">
        <f t="shared" si="0"/>
        <v>10.68</v>
      </c>
      <c r="F56" s="128">
        <v>0</v>
      </c>
      <c r="G56" s="128">
        <v>10.68</v>
      </c>
    </row>
    <row r="57" spans="1:7" s="43" customFormat="1" ht="14.25" thickBot="1">
      <c r="A57" s="53" t="s">
        <v>279</v>
      </c>
      <c r="B57" s="54" t="s">
        <v>76</v>
      </c>
      <c r="C57" s="54" t="s">
        <v>251</v>
      </c>
      <c r="D57" s="54" t="s">
        <v>252</v>
      </c>
      <c r="E57" s="127">
        <f t="shared" si="0"/>
        <v>171.23</v>
      </c>
      <c r="F57" s="128">
        <v>0</v>
      </c>
      <c r="G57" s="128">
        <v>171.23</v>
      </c>
    </row>
    <row r="58" spans="1:7" s="43" customFormat="1" ht="14.25" thickBot="1">
      <c r="A58" s="53" t="s">
        <v>279</v>
      </c>
      <c r="B58" s="54" t="s">
        <v>76</v>
      </c>
      <c r="C58" s="54" t="s">
        <v>254</v>
      </c>
      <c r="D58" s="54" t="s">
        <v>253</v>
      </c>
      <c r="E58" s="127">
        <f t="shared" si="0"/>
        <v>35.1</v>
      </c>
      <c r="F58" s="128">
        <v>0</v>
      </c>
      <c r="G58" s="128">
        <v>35.1</v>
      </c>
    </row>
    <row r="59" spans="1:7" s="43" customFormat="1" ht="14.25" thickBot="1">
      <c r="A59" s="53" t="s">
        <v>279</v>
      </c>
      <c r="B59" s="54" t="s">
        <v>76</v>
      </c>
      <c r="C59" s="54" t="s">
        <v>258</v>
      </c>
      <c r="D59" s="54" t="s">
        <v>257</v>
      </c>
      <c r="E59" s="127">
        <f t="shared" si="0"/>
        <v>16.12</v>
      </c>
      <c r="F59" s="128">
        <v>0</v>
      </c>
      <c r="G59" s="128">
        <v>16.12</v>
      </c>
    </row>
    <row r="60" spans="1:7" s="58" customFormat="1" ht="14.25" thickBot="1">
      <c r="A60" s="55">
        <v>509</v>
      </c>
      <c r="B60" s="56" t="s">
        <v>312</v>
      </c>
      <c r="C60" s="56">
        <v>303</v>
      </c>
      <c r="D60" s="56" t="s">
        <v>313</v>
      </c>
      <c r="E60" s="113">
        <f t="shared" si="0"/>
        <v>257.93600000000004</v>
      </c>
      <c r="F60" s="126">
        <f>SUM(F61:F64)</f>
        <v>257.93600000000004</v>
      </c>
      <c r="G60" s="126">
        <f>SUM(G61:G64)</f>
        <v>0</v>
      </c>
    </row>
    <row r="61" spans="1:7" s="43" customFormat="1" ht="14.25" thickBot="1">
      <c r="A61" s="53" t="s">
        <v>267</v>
      </c>
      <c r="B61" s="54" t="s">
        <v>268</v>
      </c>
      <c r="C61" s="54" t="s">
        <v>269</v>
      </c>
      <c r="D61" s="54" t="s">
        <v>270</v>
      </c>
      <c r="E61" s="127">
        <f t="shared" si="0"/>
        <v>0.85</v>
      </c>
      <c r="F61" s="128">
        <v>0.85</v>
      </c>
      <c r="G61" s="128">
        <v>0</v>
      </c>
    </row>
    <row r="62" spans="1:7" s="43" customFormat="1" ht="14.25" thickBot="1">
      <c r="A62" s="53" t="s">
        <v>267</v>
      </c>
      <c r="B62" s="54" t="s">
        <v>268</v>
      </c>
      <c r="C62" s="54" t="s">
        <v>283</v>
      </c>
      <c r="D62" s="54" t="s">
        <v>284</v>
      </c>
      <c r="E62" s="127">
        <f t="shared" si="0"/>
        <v>0.12</v>
      </c>
      <c r="F62" s="128">
        <v>0.12</v>
      </c>
      <c r="G62" s="128">
        <v>0</v>
      </c>
    </row>
    <row r="63" spans="1:7" s="43" customFormat="1" ht="14.25" thickBot="1">
      <c r="A63" s="53" t="s">
        <v>290</v>
      </c>
      <c r="B63" s="54" t="s">
        <v>291</v>
      </c>
      <c r="C63" s="54" t="s">
        <v>292</v>
      </c>
      <c r="D63" s="54" t="s">
        <v>293</v>
      </c>
      <c r="E63" s="127">
        <f t="shared" si="0"/>
        <v>146.21600000000001</v>
      </c>
      <c r="F63" s="128">
        <v>146.21600000000001</v>
      </c>
      <c r="G63" s="128">
        <v>0</v>
      </c>
    </row>
    <row r="64" spans="1:7" s="43" customFormat="1" ht="14.25" thickBot="1">
      <c r="A64" s="53" t="s">
        <v>259</v>
      </c>
      <c r="B64" s="54" t="s">
        <v>260</v>
      </c>
      <c r="C64" s="54" t="s">
        <v>261</v>
      </c>
      <c r="D64" s="54" t="s">
        <v>262</v>
      </c>
      <c r="E64" s="127">
        <f t="shared" si="0"/>
        <v>110.75</v>
      </c>
      <c r="F64" s="128">
        <v>110.75</v>
      </c>
      <c r="G64" s="128">
        <v>0</v>
      </c>
    </row>
    <row r="65" spans="1:7" s="43" customFormat="1" ht="14.25" thickBot="1">
      <c r="A65" s="246" t="s">
        <v>38</v>
      </c>
      <c r="B65" s="247"/>
      <c r="C65" s="247"/>
      <c r="D65" s="248"/>
      <c r="E65" s="129">
        <f>E5+E16+E33+E45+E60</f>
        <v>21897.116000000002</v>
      </c>
      <c r="F65" s="130">
        <f>F5+F16+F33+F45+F60</f>
        <v>19526.266000000003</v>
      </c>
      <c r="G65" s="130">
        <f>G5+G16+G33+G45+G60</f>
        <v>2370.85</v>
      </c>
    </row>
  </sheetData>
  <mergeCells count="5">
    <mergeCell ref="A1:G1"/>
    <mergeCell ref="A3:B3"/>
    <mergeCell ref="C3:D3"/>
    <mergeCell ref="E3:G3"/>
    <mergeCell ref="A65:D65"/>
  </mergeCells>
  <phoneticPr fontId="6" type="noConversion"/>
  <pageMargins left="0.7" right="0.7" top="0.75" bottom="0.75" header="0.3" footer="0.3"/>
  <pageSetup paperSize="9" scale="7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18" sqref="J18"/>
    </sheetView>
  </sheetViews>
  <sheetFormatPr defaultRowHeight="13.5"/>
  <cols>
    <col min="2" max="2" width="22.25" bestFit="1" customWidth="1"/>
    <col min="4" max="4" width="11.375" bestFit="1" customWidth="1"/>
    <col min="7" max="7" width="11.625" bestFit="1" customWidth="1"/>
    <col min="9" max="9" width="11.625" bestFit="1" customWidth="1"/>
  </cols>
  <sheetData>
    <row r="1" spans="1:11">
      <c r="A1" s="217" t="s">
        <v>471</v>
      </c>
      <c r="B1" s="217"/>
      <c r="C1" s="217"/>
      <c r="D1" s="217"/>
      <c r="E1" s="217"/>
      <c r="F1" s="217"/>
      <c r="G1" s="217"/>
      <c r="H1" s="217"/>
      <c r="I1" s="217"/>
    </row>
    <row r="2" spans="1:11">
      <c r="A2" s="217"/>
      <c r="B2" s="217"/>
      <c r="C2" s="217"/>
      <c r="D2" s="217"/>
      <c r="E2" s="217"/>
      <c r="F2" s="217"/>
      <c r="G2" s="217"/>
      <c r="H2" s="217"/>
      <c r="I2" s="217"/>
    </row>
    <row r="3" spans="1:11" ht="14.25" thickBot="1">
      <c r="A3" s="11"/>
      <c r="B3" s="11"/>
      <c r="C3" s="11"/>
      <c r="D3" s="11"/>
      <c r="E3" s="11"/>
      <c r="F3" s="11"/>
      <c r="G3" s="11"/>
      <c r="H3" s="252" t="s">
        <v>21</v>
      </c>
      <c r="I3" s="252"/>
    </row>
    <row r="4" spans="1:11" ht="25.5" customHeight="1" thickBot="1">
      <c r="A4" s="243" t="s">
        <v>22</v>
      </c>
      <c r="B4" s="244"/>
      <c r="C4" s="243" t="s">
        <v>40</v>
      </c>
      <c r="D4" s="244"/>
      <c r="E4" s="243" t="s">
        <v>81</v>
      </c>
      <c r="F4" s="244"/>
      <c r="G4" s="243" t="s">
        <v>82</v>
      </c>
      <c r="H4" s="245"/>
      <c r="I4" s="244"/>
    </row>
    <row r="5" spans="1:11" ht="14.25" thickBot="1">
      <c r="A5" s="22" t="s">
        <v>33</v>
      </c>
      <c r="B5" s="21" t="s">
        <v>34</v>
      </c>
      <c r="C5" s="21" t="s">
        <v>33</v>
      </c>
      <c r="D5" s="21" t="s">
        <v>34</v>
      </c>
      <c r="E5" s="21" t="s">
        <v>33</v>
      </c>
      <c r="F5" s="21" t="s">
        <v>34</v>
      </c>
      <c r="G5" s="21" t="s">
        <v>23</v>
      </c>
      <c r="H5" s="21" t="s">
        <v>42</v>
      </c>
      <c r="I5" s="21" t="s">
        <v>43</v>
      </c>
    </row>
    <row r="6" spans="1:11" ht="33.75" customHeight="1" thickBot="1">
      <c r="A6" s="44">
        <v>212</v>
      </c>
      <c r="B6" s="44" t="s">
        <v>195</v>
      </c>
      <c r="C6" s="42"/>
      <c r="D6" s="42"/>
      <c r="E6" s="42"/>
      <c r="F6" s="42"/>
      <c r="G6" s="131">
        <f>H6+I6</f>
        <v>13962.62</v>
      </c>
      <c r="H6" s="131"/>
      <c r="I6" s="131">
        <f>I7</f>
        <v>13962.62</v>
      </c>
    </row>
    <row r="7" spans="1:11" ht="33.75" customHeight="1" thickBot="1">
      <c r="A7" s="44">
        <v>21208</v>
      </c>
      <c r="B7" s="45" t="s">
        <v>213</v>
      </c>
      <c r="C7" s="42"/>
      <c r="D7" s="42"/>
      <c r="E7" s="42"/>
      <c r="F7" s="42"/>
      <c r="G7" s="131">
        <f>G8+G9</f>
        <v>13962.62</v>
      </c>
      <c r="H7" s="131"/>
      <c r="I7" s="131">
        <f>I8+I9</f>
        <v>13962.62</v>
      </c>
    </row>
    <row r="8" spans="1:11" ht="33.75" customHeight="1" thickBot="1">
      <c r="A8" s="44">
        <v>2120804</v>
      </c>
      <c r="B8" s="44" t="s">
        <v>212</v>
      </c>
      <c r="C8" s="42">
        <v>50205</v>
      </c>
      <c r="D8" s="42" t="s">
        <v>277</v>
      </c>
      <c r="E8" s="42">
        <v>30226</v>
      </c>
      <c r="F8" s="42" t="s">
        <v>278</v>
      </c>
      <c r="G8" s="131">
        <f>495.79+10198.83</f>
        <v>10694.62</v>
      </c>
      <c r="H8" s="131"/>
      <c r="I8" s="131">
        <f>G8</f>
        <v>10694.62</v>
      </c>
      <c r="K8" s="68"/>
    </row>
    <row r="9" spans="1:11" ht="33.75" customHeight="1" thickBot="1">
      <c r="A9" s="44">
        <v>2120804</v>
      </c>
      <c r="B9" s="44" t="s">
        <v>212</v>
      </c>
      <c r="C9" s="46">
        <v>51005</v>
      </c>
      <c r="D9" s="46" t="s">
        <v>300</v>
      </c>
      <c r="E9" s="46">
        <v>31009</v>
      </c>
      <c r="F9" s="46" t="s">
        <v>301</v>
      </c>
      <c r="G9" s="131">
        <v>3268</v>
      </c>
      <c r="H9" s="131"/>
      <c r="I9" s="131">
        <f>G9</f>
        <v>3268</v>
      </c>
    </row>
    <row r="10" spans="1:11" ht="14.25" thickBot="1">
      <c r="A10" s="249" t="s">
        <v>38</v>
      </c>
      <c r="B10" s="250"/>
      <c r="C10" s="250"/>
      <c r="D10" s="250"/>
      <c r="E10" s="250"/>
      <c r="F10" s="251"/>
      <c r="G10" s="132">
        <f t="shared" ref="G10" si="0">H10+I10</f>
        <v>13962.62</v>
      </c>
      <c r="H10" s="133"/>
      <c r="I10" s="134">
        <f>SUM(I8:I9)</f>
        <v>13962.62</v>
      </c>
    </row>
    <row r="15" spans="1:11">
      <c r="I15" s="37"/>
    </row>
  </sheetData>
  <mergeCells count="7">
    <mergeCell ref="A10:F10"/>
    <mergeCell ref="A1:I2"/>
    <mergeCell ref="H3:I3"/>
    <mergeCell ref="A4:B4"/>
    <mergeCell ref="C4:D4"/>
    <mergeCell ref="E4:F4"/>
    <mergeCell ref="G4:I4"/>
  </mergeCells>
  <phoneticPr fontId="6" type="noConversion"/>
  <pageMargins left="1.6929133858267718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4" sqref="E24"/>
    </sheetView>
  </sheetViews>
  <sheetFormatPr defaultRowHeight="13.5"/>
  <cols>
    <col min="1" max="1" width="34.25" customWidth="1"/>
    <col min="2" max="4" width="25" customWidth="1"/>
  </cols>
  <sheetData>
    <row r="1" spans="1:4" ht="40.5" customHeight="1">
      <c r="A1" s="217" t="s">
        <v>472</v>
      </c>
      <c r="B1" s="217"/>
      <c r="C1" s="217"/>
      <c r="D1" s="217"/>
    </row>
    <row r="2" spans="1:4" ht="20.25" customHeight="1">
      <c r="A2" s="217" t="s">
        <v>83</v>
      </c>
      <c r="B2" s="217"/>
      <c r="C2" s="217"/>
      <c r="D2" s="217"/>
    </row>
    <row r="3" spans="1:4" ht="14.25" thickBot="1">
      <c r="A3" s="23"/>
      <c r="B3" s="232" t="s">
        <v>21</v>
      </c>
      <c r="C3" s="232"/>
      <c r="D3" s="232"/>
    </row>
    <row r="4" spans="1:4" ht="14.25" thickBot="1">
      <c r="A4" s="24" t="s">
        <v>84</v>
      </c>
      <c r="B4" s="25" t="s">
        <v>302</v>
      </c>
      <c r="C4" s="25" t="s">
        <v>473</v>
      </c>
      <c r="D4" s="25" t="s">
        <v>474</v>
      </c>
    </row>
    <row r="5" spans="1:4" ht="22.5" customHeight="1" thickBot="1">
      <c r="A5" s="26" t="s">
        <v>38</v>
      </c>
      <c r="B5" s="135">
        <v>90.06</v>
      </c>
      <c r="C5" s="135">
        <v>44.27</v>
      </c>
      <c r="D5" s="135">
        <v>87.38</v>
      </c>
    </row>
    <row r="6" spans="1:4" ht="22.5" customHeight="1" thickBot="1">
      <c r="A6" s="27" t="s">
        <v>85</v>
      </c>
      <c r="B6" s="136">
        <v>0</v>
      </c>
      <c r="C6" s="136">
        <v>2.39</v>
      </c>
      <c r="D6" s="136">
        <v>0</v>
      </c>
    </row>
    <row r="7" spans="1:4" ht="22.5" customHeight="1" thickBot="1">
      <c r="A7" s="27" t="s">
        <v>86</v>
      </c>
      <c r="B7" s="135">
        <v>15.36</v>
      </c>
      <c r="C7" s="135">
        <v>0</v>
      </c>
      <c r="D7" s="135">
        <v>12.68</v>
      </c>
    </row>
    <row r="8" spans="1:4" ht="22.5" customHeight="1" thickBot="1">
      <c r="A8" s="27" t="s">
        <v>87</v>
      </c>
      <c r="B8" s="135">
        <v>74.7</v>
      </c>
      <c r="C8" s="135">
        <v>41.88</v>
      </c>
      <c r="D8" s="135">
        <v>74.7</v>
      </c>
    </row>
    <row r="9" spans="1:4" ht="22.5" customHeight="1" thickBot="1">
      <c r="A9" s="27" t="s">
        <v>88</v>
      </c>
      <c r="B9" s="136">
        <v>74.7</v>
      </c>
      <c r="C9" s="136">
        <v>29.25</v>
      </c>
      <c r="D9" s="136">
        <v>74.7</v>
      </c>
    </row>
    <row r="10" spans="1:4" ht="22.5" customHeight="1" thickBot="1">
      <c r="A10" s="27" t="s">
        <v>89</v>
      </c>
      <c r="B10" s="136">
        <v>0</v>
      </c>
      <c r="C10" s="136">
        <v>12.63</v>
      </c>
      <c r="D10" s="136">
        <v>0</v>
      </c>
    </row>
  </sheetData>
  <mergeCells count="3">
    <mergeCell ref="A1:D1"/>
    <mergeCell ref="A2:D2"/>
    <mergeCell ref="B3:D3"/>
  </mergeCells>
  <phoneticPr fontId="6" type="noConversion"/>
  <pageMargins left="1.4960629921259843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收入预算表</vt:lpstr>
      <vt:lpstr>支出预算表</vt:lpstr>
      <vt:lpstr>采购预算明细表</vt:lpstr>
      <vt:lpstr>财政拨款收支预算表</vt:lpstr>
      <vt:lpstr>一般公共预算财政拨款支出预算表</vt:lpstr>
      <vt:lpstr>一般公共预算财政拨款基本支出预算表</vt:lpstr>
      <vt:lpstr>政府性基金预算财政拨款支出预算表</vt:lpstr>
      <vt:lpstr>一般公共预算三公经费财政拨款支出预算表</vt:lpstr>
      <vt:lpstr>项目支出绩效目标申请表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2020-02-20T15:24:54Z</dcterms:modified>
</cp:coreProperties>
</file>