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9525" activeTab="5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</sheets>
  <definedNames>
    <definedName name="_xlnm.Print_Titles" localSheetId="2">表3!$1:4</definedName>
    <definedName name="_xlnm._FilterDatabase" localSheetId="2" hidden="1">表3!$A$1:$E$168</definedName>
  </definedNames>
  <calcPr calcId="144525"/>
</workbook>
</file>

<file path=xl/sharedStrings.xml><?xml version="1.0" encoding="utf-8"?>
<sst xmlns="http://schemas.openxmlformats.org/spreadsheetml/2006/main" count="531">
  <si>
    <t>大兴区北臧村镇2020年一般公共预算收入预算表</t>
  </si>
  <si>
    <t>单位：万元</t>
  </si>
  <si>
    <t>科目</t>
  </si>
  <si>
    <t>2019年预算执行数</t>
  </si>
  <si>
    <t>2020年预算数</t>
  </si>
  <si>
    <t>预算数为上年执行数的%</t>
  </si>
  <si>
    <t>一、税收收入</t>
  </si>
  <si>
    <t>增值税</t>
  </si>
  <si>
    <t>城建税</t>
  </si>
  <si>
    <t>企业所得税</t>
  </si>
  <si>
    <t>房产税</t>
  </si>
  <si>
    <t>印花税</t>
  </si>
  <si>
    <t>土地增值税</t>
  </si>
  <si>
    <t>土地使用税</t>
  </si>
  <si>
    <t>二、非税收入</t>
  </si>
  <si>
    <t>本镇无非税收入</t>
  </si>
  <si>
    <t>三、一般性转移支付</t>
  </si>
  <si>
    <t>体制补助</t>
  </si>
  <si>
    <t>固定补助</t>
  </si>
  <si>
    <t>转移支付</t>
  </si>
  <si>
    <t>专项补助</t>
  </si>
  <si>
    <t>收入合计</t>
  </si>
  <si>
    <t>大兴区北臧村镇2020年一般公共预算支出预算表</t>
  </si>
  <si>
    <t>功能分类科目</t>
  </si>
  <si>
    <t>科目编码</t>
  </si>
  <si>
    <t>科目名称</t>
  </si>
  <si>
    <t>一、镇本级支出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</si>
  <si>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</si>
  <si>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</si>
  <si>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</si>
  <si>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</si>
  <si>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</si>
  <si>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</si>
  <si>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</si>
  <si>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</si>
  <si>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</si>
  <si>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</si>
  <si>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</si>
  <si>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住房保障支出</t>
  </si>
  <si>
    <t>灾害防治及应急管理支出</t>
  </si>
  <si>
    <t>其他支出（类）</t>
  </si>
  <si>
    <t>二、上解支出</t>
  </si>
  <si>
    <t>三、预备费</t>
  </si>
  <si>
    <t>支出总计</t>
  </si>
  <si>
    <t xml:space="preserve"> </t>
  </si>
  <si>
    <t>一般公共预算支出合计</t>
  </si>
  <si>
    <t>201</t>
  </si>
  <si>
    <t xml:space="preserve">  一般公共服务支出</t>
  </si>
  <si>
    <t>20101</t>
  </si>
  <si>
    <t xml:space="preserve">    人大事务</t>
  </si>
  <si>
    <t>237.87</t>
  </si>
  <si>
    <t>2010101</t>
  </si>
  <si>
    <t xml:space="preserve">      行政运行</t>
  </si>
  <si>
    <t>209.12</t>
  </si>
  <si>
    <t>2010199</t>
  </si>
  <si>
    <t xml:space="preserve">      其他人大事务支出</t>
  </si>
  <si>
    <t>28.75</t>
  </si>
  <si>
    <t>20103</t>
  </si>
  <si>
    <t xml:space="preserve">    政府办公厅(室)及相关机构事务</t>
  </si>
  <si>
    <t>3,353.59</t>
  </si>
  <si>
    <t>2010301</t>
  </si>
  <si>
    <t>2,261.41</t>
  </si>
  <si>
    <t>2010308</t>
  </si>
  <si>
    <t xml:space="preserve">      信访事务</t>
  </si>
  <si>
    <t>0</t>
  </si>
  <si>
    <t>2010350</t>
  </si>
  <si>
    <t xml:space="preserve">      事业运行</t>
  </si>
  <si>
    <t>1,001.27</t>
  </si>
  <si>
    <t>2010399</t>
  </si>
  <si>
    <t xml:space="preserve">      其他政府办公厅(室)及相关机构事务支出</t>
  </si>
  <si>
    <t>90.91</t>
  </si>
  <si>
    <t>20105</t>
  </si>
  <si>
    <t xml:space="preserve">    统计信息事务</t>
  </si>
  <si>
    <t>33.94</t>
  </si>
  <si>
    <t>2010507</t>
  </si>
  <si>
    <t xml:space="preserve">      专项普查活动</t>
  </si>
  <si>
    <t>2010508</t>
  </si>
  <si>
    <t xml:space="preserve">      统计抽样调查</t>
  </si>
  <si>
    <t>2010550</t>
  </si>
  <si>
    <t>2010599</t>
  </si>
  <si>
    <t xml:space="preserve">      其他统计信息事务支出</t>
  </si>
  <si>
    <t>20111</t>
  </si>
  <si>
    <t xml:space="preserve">    纪检监察事务</t>
  </si>
  <si>
    <t>142</t>
  </si>
  <si>
    <t>2011199</t>
  </si>
  <si>
    <t xml:space="preserve">      其他纪检监察事务支出</t>
  </si>
  <si>
    <t>20129</t>
  </si>
  <si>
    <t xml:space="preserve">    群众团体事务</t>
  </si>
  <si>
    <t>25.1</t>
  </si>
  <si>
    <t>2012902</t>
  </si>
  <si>
    <t xml:space="preserve">      一般行政管理事务</t>
  </si>
  <si>
    <t>9.1</t>
  </si>
  <si>
    <t>2012999</t>
  </si>
  <si>
    <t xml:space="preserve">      其他群众团体事务支出</t>
  </si>
  <si>
    <t>16</t>
  </si>
  <si>
    <t>20132</t>
  </si>
  <si>
    <t xml:space="preserve">    组织事务</t>
  </si>
  <si>
    <t>425.77</t>
  </si>
  <si>
    <t>2013202</t>
  </si>
  <si>
    <t>20133</t>
  </si>
  <si>
    <t xml:space="preserve">    宣传事务</t>
  </si>
  <si>
    <t>4.06</t>
  </si>
  <si>
    <t>2013302</t>
  </si>
  <si>
    <t>20136</t>
  </si>
  <si>
    <t xml:space="preserve">    其他共产党事务支出</t>
  </si>
  <si>
    <t>196.37</t>
  </si>
  <si>
    <t>2013602</t>
  </si>
  <si>
    <t>181</t>
  </si>
  <si>
    <t>2013699</t>
  </si>
  <si>
    <t xml:space="preserve">      其他共产党事务支出</t>
  </si>
  <si>
    <t>15.37</t>
  </si>
  <si>
    <t>203</t>
  </si>
  <si>
    <t xml:space="preserve">  国防支出</t>
  </si>
  <si>
    <t>20301</t>
  </si>
  <si>
    <t xml:space="preserve">    现役部队(款)</t>
  </si>
  <si>
    <t>2030101</t>
  </si>
  <si>
    <t xml:space="preserve">      现役部队(项)</t>
  </si>
  <si>
    <t>20306</t>
  </si>
  <si>
    <t xml:space="preserve">    国防动员</t>
  </si>
  <si>
    <t>2030601</t>
  </si>
  <si>
    <t xml:space="preserve">      兵役征集</t>
  </si>
  <si>
    <t>2030607</t>
  </si>
  <si>
    <t xml:space="preserve">      民兵</t>
  </si>
  <si>
    <t>204</t>
  </si>
  <si>
    <t xml:space="preserve">  公共安全支出</t>
  </si>
  <si>
    <t>20406</t>
  </si>
  <si>
    <t xml:space="preserve">    司法</t>
  </si>
  <si>
    <t>140.9</t>
  </si>
  <si>
    <t>2040604</t>
  </si>
  <si>
    <t xml:space="preserve">      基层司法业务</t>
  </si>
  <si>
    <t>20499</t>
  </si>
  <si>
    <t xml:space="preserve">    其他公共安全支出(款)</t>
  </si>
  <si>
    <t>809.02</t>
  </si>
  <si>
    <t>2049901</t>
  </si>
  <si>
    <t xml:space="preserve">      其他公共安全支出(项)</t>
  </si>
  <si>
    <t>205</t>
  </si>
  <si>
    <t xml:space="preserve">  教育支出</t>
  </si>
  <si>
    <t>5,843.56</t>
  </si>
  <si>
    <t>20502</t>
  </si>
  <si>
    <t xml:space="preserve">    普通教育</t>
  </si>
  <si>
    <t>5,209.95</t>
  </si>
  <si>
    <t>2050201</t>
  </si>
  <si>
    <t xml:space="preserve">      学前教育</t>
  </si>
  <si>
    <t>2,190.58</t>
  </si>
  <si>
    <t>2050202</t>
  </si>
  <si>
    <t xml:space="preserve">      小学教育</t>
  </si>
  <si>
    <t>2,747.43</t>
  </si>
  <si>
    <t>2050299</t>
  </si>
  <si>
    <t xml:space="preserve">      其他普通教育支出</t>
  </si>
  <si>
    <t>271.93</t>
  </si>
  <si>
    <t>20504</t>
  </si>
  <si>
    <t xml:space="preserve">    成人教育</t>
  </si>
  <si>
    <t>88.96</t>
  </si>
  <si>
    <t>2050401</t>
  </si>
  <si>
    <t xml:space="preserve">      成人初等教育</t>
  </si>
  <si>
    <t>20509</t>
  </si>
  <si>
    <t xml:space="preserve">    教育费附加安排的支出</t>
  </si>
  <si>
    <t>244.21</t>
  </si>
  <si>
    <t>2050901</t>
  </si>
  <si>
    <t xml:space="preserve">      农村中小学校舍建设</t>
  </si>
  <si>
    <t>184.9</t>
  </si>
  <si>
    <t>2050902</t>
  </si>
  <si>
    <t xml:space="preserve">      农村中小学教学设施</t>
  </si>
  <si>
    <t>44.6</t>
  </si>
  <si>
    <t>2050999</t>
  </si>
  <si>
    <t xml:space="preserve">      其他教育费附加安排的支出</t>
  </si>
  <si>
    <t>14.71</t>
  </si>
  <si>
    <t>20599</t>
  </si>
  <si>
    <t xml:space="preserve">    其他教育支出(款)</t>
  </si>
  <si>
    <t>300.44</t>
  </si>
  <si>
    <t>2059999</t>
  </si>
  <si>
    <t xml:space="preserve">      其他教育支出(项)</t>
  </si>
  <si>
    <t>206</t>
  </si>
  <si>
    <t xml:space="preserve">  科学技术支出</t>
  </si>
  <si>
    <t>2</t>
  </si>
  <si>
    <t>20607</t>
  </si>
  <si>
    <t xml:space="preserve">    科学技术普及</t>
  </si>
  <si>
    <t>2060702</t>
  </si>
  <si>
    <t xml:space="preserve">      科普活动</t>
  </si>
  <si>
    <t>207</t>
  </si>
  <si>
    <t xml:space="preserve">  文化体育与传媒支出</t>
  </si>
  <si>
    <t>854.75</t>
  </si>
  <si>
    <t>20701</t>
  </si>
  <si>
    <t xml:space="preserve">    文化和旅游</t>
  </si>
  <si>
    <t>2070108</t>
  </si>
  <si>
    <t xml:space="preserve">      文化活动</t>
  </si>
  <si>
    <t>130</t>
  </si>
  <si>
    <t>2070110</t>
  </si>
  <si>
    <t xml:space="preserve">      文化交流与合作</t>
  </si>
  <si>
    <t>241.84</t>
  </si>
  <si>
    <t>2070112</t>
  </si>
  <si>
    <t xml:space="preserve">      文化市场管理</t>
  </si>
  <si>
    <t>0.72</t>
  </si>
  <si>
    <t>2070199</t>
  </si>
  <si>
    <t xml:space="preserve">      其他文化和旅游支出</t>
  </si>
  <si>
    <t>482.19</t>
  </si>
  <si>
    <t>208</t>
  </si>
  <si>
    <t xml:space="preserve">  社会保障和就业支出</t>
  </si>
  <si>
    <t>3,392.88</t>
  </si>
  <si>
    <t>20801</t>
  </si>
  <si>
    <t xml:space="preserve">    人力资源和社会保障管理事务</t>
  </si>
  <si>
    <t>1,977.83</t>
  </si>
  <si>
    <t>2080105</t>
  </si>
  <si>
    <t xml:space="preserve">      劳动保障监察</t>
  </si>
  <si>
    <t>72.05</t>
  </si>
  <si>
    <t>2080109</t>
  </si>
  <si>
    <t xml:space="preserve">      社会保险经办机构</t>
  </si>
  <si>
    <t>7.78</t>
  </si>
  <si>
    <t>2080199</t>
  </si>
  <si>
    <t xml:space="preserve">      其他人力资源和社会保障管理事务支出</t>
  </si>
  <si>
    <t>1,898</t>
  </si>
  <si>
    <t>20802</t>
  </si>
  <si>
    <t xml:space="preserve">    民政管理事务</t>
  </si>
  <si>
    <t>70.47</t>
  </si>
  <si>
    <t>2080208</t>
  </si>
  <si>
    <t xml:space="preserve">      基层政权和社区建设</t>
  </si>
  <si>
    <t>20</t>
  </si>
  <si>
    <t>2080299</t>
  </si>
  <si>
    <t xml:space="preserve">      其他民政管理事务支出</t>
  </si>
  <si>
    <t>50.47</t>
  </si>
  <si>
    <t>20805</t>
  </si>
  <si>
    <t xml:space="preserve">    行政事业单位离退休</t>
  </si>
  <si>
    <t>205.54</t>
  </si>
  <si>
    <t>2080502</t>
  </si>
  <si>
    <t xml:space="preserve">      事业单位离退休</t>
  </si>
  <si>
    <t>114.74</t>
  </si>
  <si>
    <t>2080503</t>
  </si>
  <si>
    <t xml:space="preserve">      离退休人员管理机构</t>
  </si>
  <si>
    <t>2080505</t>
  </si>
  <si>
    <t xml:space="preserve">      机关事业单位基本养老保险缴费支出</t>
  </si>
  <si>
    <t>64.85</t>
  </si>
  <si>
    <t>2080506</t>
  </si>
  <si>
    <t xml:space="preserve">      机关事业单位职业年金缴费支出</t>
  </si>
  <si>
    <t>25.94</t>
  </si>
  <si>
    <t>20807</t>
  </si>
  <si>
    <t xml:space="preserve">    就业补助</t>
  </si>
  <si>
    <t>57.24</t>
  </si>
  <si>
    <t>2080702</t>
  </si>
  <si>
    <t xml:space="preserve">      职业培训补贴</t>
  </si>
  <si>
    <t>10</t>
  </si>
  <si>
    <t>2080705</t>
  </si>
  <si>
    <t xml:space="preserve">      公益性岗位补贴</t>
  </si>
  <si>
    <t>27.44</t>
  </si>
  <si>
    <t>2080799</t>
  </si>
  <si>
    <t xml:space="preserve">      其他就业补助支出</t>
  </si>
  <si>
    <t>19.8</t>
  </si>
  <si>
    <t>20808</t>
  </si>
  <si>
    <t xml:space="preserve">    抚恤</t>
  </si>
  <si>
    <t>99.23</t>
  </si>
  <si>
    <t>2080803</t>
  </si>
  <si>
    <t xml:space="preserve">      在乡复员、退伍军人生活补助</t>
  </si>
  <si>
    <t>2080804</t>
  </si>
  <si>
    <t xml:space="preserve">      优抚事业单位支出</t>
  </si>
  <si>
    <t>60.39</t>
  </si>
  <si>
    <t>2080805</t>
  </si>
  <si>
    <t xml:space="preserve">      义务兵优待</t>
  </si>
  <si>
    <t>38.84</t>
  </si>
  <si>
    <t>20809</t>
  </si>
  <si>
    <t xml:space="preserve">    退役安置</t>
  </si>
  <si>
    <t>3.5</t>
  </si>
  <si>
    <t>2080901</t>
  </si>
  <si>
    <t xml:space="preserve">      退役士兵安置</t>
  </si>
  <si>
    <t>20810</t>
  </si>
  <si>
    <t xml:space="preserve">    社会福利</t>
  </si>
  <si>
    <t>686.86</t>
  </si>
  <si>
    <t>2081002</t>
  </si>
  <si>
    <t xml:space="preserve">      老年福利</t>
  </si>
  <si>
    <t>20811</t>
  </si>
  <si>
    <t xml:space="preserve">    残疾人事业</t>
  </si>
  <si>
    <t>157.81</t>
  </si>
  <si>
    <t>2081104</t>
  </si>
  <si>
    <t xml:space="preserve">      残疾人康复</t>
  </si>
  <si>
    <t>1.2</t>
  </si>
  <si>
    <t>2081105</t>
  </si>
  <si>
    <t xml:space="preserve">      残疾人就业和扶贫</t>
  </si>
  <si>
    <t>26.73</t>
  </si>
  <si>
    <t>2081199</t>
  </si>
  <si>
    <t xml:space="preserve">      其他残疾人事业支出</t>
  </si>
  <si>
    <t>129.88</t>
  </si>
  <si>
    <t>20819</t>
  </si>
  <si>
    <t xml:space="preserve">    最低生活保障</t>
  </si>
  <si>
    <t>33.8</t>
  </si>
  <si>
    <t>2081902</t>
  </si>
  <si>
    <t xml:space="preserve">      农村最低生活保障金支出</t>
  </si>
  <si>
    <t>20825</t>
  </si>
  <si>
    <t xml:space="preserve">    其他生活救助</t>
  </si>
  <si>
    <t>49.84</t>
  </si>
  <si>
    <t>2082502</t>
  </si>
  <si>
    <t xml:space="preserve">      其他农村生活救助</t>
  </si>
  <si>
    <t>20826</t>
  </si>
  <si>
    <t xml:space="preserve">    财政对基本养老保险基金的补助</t>
  </si>
  <si>
    <t>7</t>
  </si>
  <si>
    <t>2082602</t>
  </si>
  <si>
    <t xml:space="preserve">      财政对城乡居民基本养老保险基金的补助</t>
  </si>
  <si>
    <t>20828</t>
  </si>
  <si>
    <t xml:space="preserve">    退役军人管理事务</t>
  </si>
  <si>
    <t>7.03</t>
  </si>
  <si>
    <t>2082802</t>
  </si>
  <si>
    <t>20899</t>
  </si>
  <si>
    <t xml:space="preserve">    其他社会保障和就业支出(款)</t>
  </si>
  <si>
    <t>36.74</t>
  </si>
  <si>
    <t>2089901</t>
  </si>
  <si>
    <t xml:space="preserve">      其他社会保障和就业支出(项)</t>
  </si>
  <si>
    <t>210</t>
  </si>
  <si>
    <t xml:space="preserve">  卫生健康支出</t>
  </si>
  <si>
    <t>2,592.96</t>
  </si>
  <si>
    <t>21003</t>
  </si>
  <si>
    <t xml:space="preserve">    基层医疗卫生机构</t>
  </si>
  <si>
    <t>1,404.58</t>
  </si>
  <si>
    <t>2100302</t>
  </si>
  <si>
    <t xml:space="preserve">      乡镇卫生院</t>
  </si>
  <si>
    <t>1,389.63</t>
  </si>
  <si>
    <t>2100399</t>
  </si>
  <si>
    <t xml:space="preserve">      其他基层医疗卫生机构支出</t>
  </si>
  <si>
    <t>14.95</t>
  </si>
  <si>
    <t>21004</t>
  </si>
  <si>
    <t xml:space="preserve">    公共卫生</t>
  </si>
  <si>
    <t>821</t>
  </si>
  <si>
    <t>2100408</t>
  </si>
  <si>
    <t xml:space="preserve">      基本公共卫生服务</t>
  </si>
  <si>
    <t>799.96</t>
  </si>
  <si>
    <t>2100409</t>
  </si>
  <si>
    <t xml:space="preserve">      重大公共卫生专项</t>
  </si>
  <si>
    <t>1.04</t>
  </si>
  <si>
    <t>2100499</t>
  </si>
  <si>
    <t xml:space="preserve">      其他公共卫生支出</t>
  </si>
  <si>
    <t>21006</t>
  </si>
  <si>
    <t xml:space="preserve">    中医药</t>
  </si>
  <si>
    <t>5</t>
  </si>
  <si>
    <t>2100601</t>
  </si>
  <si>
    <t xml:space="preserve">      中医(民族医)药专项</t>
  </si>
  <si>
    <t>21007</t>
  </si>
  <si>
    <t xml:space="preserve">    计划生育事务</t>
  </si>
  <si>
    <t>268.52</t>
  </si>
  <si>
    <t>2100717</t>
  </si>
  <si>
    <t xml:space="preserve">      计划生育服务</t>
  </si>
  <si>
    <t>21011</t>
  </si>
  <si>
    <t xml:space="preserve">    行政事业单位医疗</t>
  </si>
  <si>
    <t>66.89</t>
  </si>
  <si>
    <t>2101101</t>
  </si>
  <si>
    <t xml:space="preserve">      行政单位医疗</t>
  </si>
  <si>
    <t>2101102</t>
  </si>
  <si>
    <t xml:space="preserve">      事业单位医疗</t>
  </si>
  <si>
    <t>51.46</t>
  </si>
  <si>
    <t>2101103</t>
  </si>
  <si>
    <t xml:space="preserve">      公务员医疗补助</t>
  </si>
  <si>
    <t>15.44</t>
  </si>
  <si>
    <t>21014</t>
  </si>
  <si>
    <t xml:space="preserve">    优抚对象医疗</t>
  </si>
  <si>
    <t>1.53</t>
  </si>
  <si>
    <t>2101401</t>
  </si>
  <si>
    <t xml:space="preserve">      优抚对象医疗补助</t>
  </si>
  <si>
    <t>21099</t>
  </si>
  <si>
    <t xml:space="preserve">    其他卫生健康支出</t>
  </si>
  <si>
    <t>25.45</t>
  </si>
  <si>
    <t>2109901</t>
  </si>
  <si>
    <t xml:space="preserve">      其他卫生健康支出</t>
  </si>
  <si>
    <t>211</t>
  </si>
  <si>
    <t xml:space="preserve">  节能环保支出</t>
  </si>
  <si>
    <t>2,452.78</t>
  </si>
  <si>
    <t>21101</t>
  </si>
  <si>
    <t xml:space="preserve">    环境保护管理事务</t>
  </si>
  <si>
    <t>2110104</t>
  </si>
  <si>
    <t xml:space="preserve">      生态环境保护宣传</t>
  </si>
  <si>
    <t>21103</t>
  </si>
  <si>
    <t xml:space="preserve">    污染防治</t>
  </si>
  <si>
    <t>2110301</t>
  </si>
  <si>
    <t xml:space="preserve">      大气</t>
  </si>
  <si>
    <t>2,376</t>
  </si>
  <si>
    <t>2110302</t>
  </si>
  <si>
    <t xml:space="preserve">      水体</t>
  </si>
  <si>
    <t>60</t>
  </si>
  <si>
    <t>2110399</t>
  </si>
  <si>
    <t xml:space="preserve">      其他污染防治支出</t>
  </si>
  <si>
    <t>16.78</t>
  </si>
  <si>
    <t>212</t>
  </si>
  <si>
    <t xml:space="preserve">  城乡社区支出</t>
  </si>
  <si>
    <t>12,275.69</t>
  </si>
  <si>
    <t>21201</t>
  </si>
  <si>
    <t xml:space="preserve">    城乡社区管理事务</t>
  </si>
  <si>
    <t>11,236.46</t>
  </si>
  <si>
    <t>2120104</t>
  </si>
  <si>
    <t xml:space="preserve">      城管执法</t>
  </si>
  <si>
    <t>6</t>
  </si>
  <si>
    <t>2120199</t>
  </si>
  <si>
    <t xml:space="preserve">      其他城乡社区管理事务支出</t>
  </si>
  <si>
    <t>11,230.46</t>
  </si>
  <si>
    <t>21202</t>
  </si>
  <si>
    <t xml:space="preserve">    城乡社区规划与管理(款)</t>
  </si>
  <si>
    <t>198.34</t>
  </si>
  <si>
    <t>2120201</t>
  </si>
  <si>
    <t xml:space="preserve">      城乡社区规划与管理(项)</t>
  </si>
  <si>
    <t>21205</t>
  </si>
  <si>
    <t xml:space="preserve">    城乡社区环境卫生(款)</t>
  </si>
  <si>
    <t>840.9</t>
  </si>
  <si>
    <t>2120501</t>
  </si>
  <si>
    <t xml:space="preserve">      城乡社区环境卫生(项)</t>
  </si>
  <si>
    <t>213</t>
  </si>
  <si>
    <t xml:space="preserve">  农林水支出</t>
  </si>
  <si>
    <t>17,933.96</t>
  </si>
  <si>
    <t>21301</t>
  </si>
  <si>
    <t xml:space="preserve">    农业</t>
  </si>
  <si>
    <t>2,672.57</t>
  </si>
  <si>
    <t>2130106</t>
  </si>
  <si>
    <t xml:space="preserve">      科技转化与推广服务</t>
  </si>
  <si>
    <t>17</t>
  </si>
  <si>
    <t>2130108</t>
  </si>
  <si>
    <t xml:space="preserve">      病虫害控制</t>
  </si>
  <si>
    <t>22.91</t>
  </si>
  <si>
    <t>2130111</t>
  </si>
  <si>
    <t xml:space="preserve">      统计监测与信息服务</t>
  </si>
  <si>
    <t>4.32</t>
  </si>
  <si>
    <t>2130121</t>
  </si>
  <si>
    <t xml:space="preserve">      农业结构调整补贴</t>
  </si>
  <si>
    <t>533.28</t>
  </si>
  <si>
    <t>2130122</t>
  </si>
  <si>
    <t xml:space="preserve">      农业生产支持补贴</t>
  </si>
  <si>
    <t>4</t>
  </si>
  <si>
    <t>2130126</t>
  </si>
  <si>
    <t xml:space="preserve">      农村公益事业</t>
  </si>
  <si>
    <t>502.5</t>
  </si>
  <si>
    <t>2130199</t>
  </si>
  <si>
    <t xml:space="preserve">      其他农业支出</t>
  </si>
  <si>
    <t>1,588.56</t>
  </si>
  <si>
    <t>21302</t>
  </si>
  <si>
    <t xml:space="preserve">    林业和草原</t>
  </si>
  <si>
    <t>12,956.17</t>
  </si>
  <si>
    <t>2130205</t>
  </si>
  <si>
    <t xml:space="preserve">      森林培育</t>
  </si>
  <si>
    <t>12,916.17</t>
  </si>
  <si>
    <t>2130299</t>
  </si>
  <si>
    <t xml:space="preserve">      其他林业和草原支出</t>
  </si>
  <si>
    <t>40</t>
  </si>
  <si>
    <t>21303</t>
  </si>
  <si>
    <t xml:space="preserve">    水利</t>
  </si>
  <si>
    <t>1,798.34</t>
  </si>
  <si>
    <t>2130305</t>
  </si>
  <si>
    <t xml:space="preserve">      水利工程建设</t>
  </si>
  <si>
    <t>1,458.94</t>
  </si>
  <si>
    <t>2130314</t>
  </si>
  <si>
    <t xml:space="preserve">      防汛</t>
  </si>
  <si>
    <t>9</t>
  </si>
  <si>
    <t>2130335</t>
  </si>
  <si>
    <t xml:space="preserve">      农村人畜饮水</t>
  </si>
  <si>
    <t>191</t>
  </si>
  <si>
    <t>2130399</t>
  </si>
  <si>
    <t xml:space="preserve">      其他水利支出</t>
  </si>
  <si>
    <t>139.4</t>
  </si>
  <si>
    <t>21305</t>
  </si>
  <si>
    <t xml:space="preserve">    扶贫</t>
  </si>
  <si>
    <t>95</t>
  </si>
  <si>
    <t>2130599</t>
  </si>
  <si>
    <t xml:space="preserve">      其他扶贫支出</t>
  </si>
  <si>
    <t>21307</t>
  </si>
  <si>
    <t xml:space="preserve">    农村综合改革</t>
  </si>
  <si>
    <t>247.88</t>
  </si>
  <si>
    <t>2130701</t>
  </si>
  <si>
    <t xml:space="preserve">      对村级一事一议的补助</t>
  </si>
  <si>
    <t>2130705</t>
  </si>
  <si>
    <t xml:space="preserve">      对村民委员会和村党支部的补助</t>
  </si>
  <si>
    <t>127.6</t>
  </si>
  <si>
    <t>2130799</t>
  </si>
  <si>
    <t xml:space="preserve">      其他农村综合改革支出</t>
  </si>
  <si>
    <t>80.28</t>
  </si>
  <si>
    <t>21399</t>
  </si>
  <si>
    <t xml:space="preserve">    其他农林水支出(款)</t>
  </si>
  <si>
    <t>164</t>
  </si>
  <si>
    <t>2139999</t>
  </si>
  <si>
    <t xml:space="preserve">      其他农林水支出(项)</t>
  </si>
  <si>
    <t>221</t>
  </si>
  <si>
    <t xml:space="preserve">  住房保障支出</t>
  </si>
  <si>
    <t>34.79</t>
  </si>
  <si>
    <t>22101</t>
  </si>
  <si>
    <t xml:space="preserve">    保障性安居工程支出</t>
  </si>
  <si>
    <t>2210105</t>
  </si>
  <si>
    <t xml:space="preserve">      农村危房改造</t>
  </si>
  <si>
    <t>224</t>
  </si>
  <si>
    <t xml:space="preserve">  灾害防治及应急管理支出</t>
  </si>
  <si>
    <t>425.41</t>
  </si>
  <si>
    <t>22401</t>
  </si>
  <si>
    <t xml:space="preserve">    应急管理事务</t>
  </si>
  <si>
    <t>315.5</t>
  </si>
  <si>
    <t>2240106</t>
  </si>
  <si>
    <t xml:space="preserve">      安全监管</t>
  </si>
  <si>
    <t>251.73</t>
  </si>
  <si>
    <t>2240199</t>
  </si>
  <si>
    <t xml:space="preserve">      其他应急管理支出</t>
  </si>
  <si>
    <t>63.78</t>
  </si>
  <si>
    <t>22402</t>
  </si>
  <si>
    <t xml:space="preserve">    消防事务</t>
  </si>
  <si>
    <t>109.91</t>
  </si>
  <si>
    <t>2240299</t>
  </si>
  <si>
    <t xml:space="preserve">      其他消防事务支出</t>
  </si>
  <si>
    <t>229</t>
  </si>
  <si>
    <t xml:space="preserve">  其他支出(类)</t>
  </si>
  <si>
    <t>226</t>
  </si>
  <si>
    <t>22999</t>
  </si>
  <si>
    <t xml:space="preserve">    其他支出(款)</t>
  </si>
  <si>
    <t>2299901</t>
  </si>
  <si>
    <t xml:space="preserve">      其他支出(项)</t>
  </si>
  <si>
    <t>大兴区北臧村镇2020年一般公共预算基本支出预算表</t>
  </si>
  <si>
    <t>经济分类科目</t>
  </si>
  <si>
    <t>机关工资福利支出</t>
  </si>
  <si>
    <t>机关商品和服务支出</t>
  </si>
  <si>
    <t>对事业单位经常性补助</t>
  </si>
  <si>
    <t>对个人和家庭的补助</t>
  </si>
  <si>
    <t>合计</t>
  </si>
  <si>
    <t>大兴区北臧村镇2020年一般公共预算“三公经费”
财政拨款支出预算表</t>
  </si>
  <si>
    <t>截止到2019年12月31日   单位：万元</t>
  </si>
  <si>
    <t>2019年初预算数</t>
  </si>
  <si>
    <t>1．因公出国（境）费用</t>
  </si>
  <si>
    <t>2．公务接待费</t>
  </si>
  <si>
    <t>3．公务用车费</t>
  </si>
  <si>
    <t>其中：（1）公务用车运行维护费</t>
  </si>
  <si>
    <t xml:space="preserve">      （2）公务用车购置</t>
  </si>
  <si>
    <t>大兴区北臧村镇2020年政府性基金支出预算表</t>
  </si>
  <si>
    <t>政府性基金预算支出合计</t>
  </si>
  <si>
    <t>21208</t>
  </si>
  <si>
    <t xml:space="preserve">      国有土地使用权出让收入及对应专项债务收入安排的支出</t>
  </si>
  <si>
    <t>2120803</t>
  </si>
  <si>
    <t xml:space="preserve">      城市建设支出</t>
  </si>
  <si>
    <t>2120804</t>
  </si>
  <si>
    <t xml:space="preserve">      农村基础设施建设支出</t>
  </si>
  <si>
    <t xml:space="preserve">  其他支出</t>
  </si>
  <si>
    <t>22960</t>
  </si>
  <si>
    <t xml:space="preserve">      彩票公益金及对应专项债务收入安排的支出</t>
  </si>
  <si>
    <t>2296003</t>
  </si>
  <si>
    <t xml:space="preserve">      用于体育事业的彩票公益金支出</t>
  </si>
  <si>
    <t>2296004</t>
  </si>
  <si>
    <t xml:space="preserve">      用于教育事业的彩票公益金支出</t>
  </si>
  <si>
    <t>支出合计</t>
  </si>
</sst>
</file>

<file path=xl/styles.xml><?xml version="1.0" encoding="utf-8"?>
<styleSheet xmlns="http://schemas.openxmlformats.org/spreadsheetml/2006/main">
  <numFmts count="8">
    <numFmt numFmtId="176" formatCode="0_);[Red]\(0\)"/>
    <numFmt numFmtId="177" formatCode="0.00_ "/>
    <numFmt numFmtId="178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9" formatCode="0.00_);[Red]\(0.00\)"/>
  </numFmts>
  <fonts count="28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11"/>
      <name val="宋体"/>
      <charset val="134"/>
    </font>
    <font>
      <sz val="10.5"/>
      <color indexed="8"/>
      <name val="宋体"/>
      <charset val="134"/>
    </font>
    <font>
      <sz val="9"/>
      <color indexed="8"/>
      <name val="宋体"/>
      <charset val="134"/>
    </font>
    <font>
      <sz val="10"/>
      <name val="Arial"/>
      <charset val="134"/>
    </font>
    <font>
      <sz val="18"/>
      <color indexed="8"/>
      <name val="宋体"/>
      <charset val="134"/>
    </font>
    <font>
      <b/>
      <sz val="11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6" fillId="0" borderId="14" applyNumberFormat="0" applyAlignment="0" applyProtection="0">
      <alignment vertical="center"/>
    </xf>
    <xf numFmtId="0" fontId="27" fillId="0" borderId="1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9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3" borderId="13" applyNumberFormat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0" borderId="12" applyNumberFormat="0" applyAlignment="0" applyProtection="0">
      <alignment vertical="center"/>
    </xf>
    <xf numFmtId="0" fontId="20" fillId="0" borderId="10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5"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9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9" fontId="3" fillId="0" borderId="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 vertical="center" wrapText="1"/>
    </xf>
    <xf numFmtId="9" fontId="0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 wrapText="1"/>
    </xf>
    <xf numFmtId="9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4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176" fontId="0" fillId="4" borderId="1" xfId="0" applyNumberFormat="1" applyFon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79" fontId="6" fillId="3" borderId="1" xfId="0" applyNumberFormat="1" applyFont="1" applyFill="1" applyBorder="1" applyAlignment="1" applyProtection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4" fillId="0" borderId="0" xfId="0" applyFont="1" applyFill="1" applyBorder="1" applyAlignment="1"/>
    <xf numFmtId="177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right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177" fontId="4" fillId="0" borderId="5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10" fontId="0" fillId="3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right" vertical="center"/>
    </xf>
    <xf numFmtId="10" fontId="0" fillId="3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49" applyFont="1" applyFill="1" applyAlignment="1">
      <alignment horizontal="center" vertical="center"/>
    </xf>
    <xf numFmtId="178" fontId="3" fillId="0" borderId="0" xfId="49" applyNumberFormat="1" applyFont="1" applyFill="1" applyAlignment="1">
      <alignment horizontal="right" vertical="center"/>
    </xf>
    <xf numFmtId="9" fontId="3" fillId="0" borderId="0" xfId="0" applyNumberFormat="1" applyFont="1" applyFill="1" applyAlignment="1">
      <alignment horizontal="right" vertical="center"/>
    </xf>
    <xf numFmtId="0" fontId="0" fillId="4" borderId="1" xfId="0" applyFont="1" applyFill="1" applyBorder="1" applyAlignment="1">
      <alignment horizontal="center" vertical="center" wrapText="1"/>
    </xf>
    <xf numFmtId="9" fontId="0" fillId="4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right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10" fontId="0" fillId="0" borderId="0" xfId="0" applyNumberFormat="1" applyFill="1" applyAlignment="1">
      <alignment vertical="center"/>
    </xf>
    <xf numFmtId="0" fontId="0" fillId="4" borderId="1" xfId="49" applyFill="1" applyBorder="1" applyAlignment="1">
      <alignment horizontal="center" vertical="center"/>
    </xf>
    <xf numFmtId="10" fontId="2" fillId="4" borderId="1" xfId="49" applyNumberFormat="1" applyFont="1" applyFill="1" applyBorder="1" applyAlignment="1">
      <alignment horizontal="center" vertical="center"/>
    </xf>
    <xf numFmtId="0" fontId="0" fillId="0" borderId="1" xfId="49" applyFill="1" applyBorder="1">
      <alignment vertical="center"/>
    </xf>
    <xf numFmtId="0" fontId="0" fillId="3" borderId="1" xfId="49" applyFill="1" applyBorder="1">
      <alignment vertical="center"/>
    </xf>
    <xf numFmtId="10" fontId="0" fillId="0" borderId="1" xfId="49" applyNumberFormat="1" applyFill="1" applyBorder="1">
      <alignment vertical="center"/>
    </xf>
    <xf numFmtId="0" fontId="4" fillId="0" borderId="1" xfId="49" applyFont="1" applyFill="1" applyBorder="1">
      <alignment vertical="center"/>
    </xf>
    <xf numFmtId="0" fontId="0" fillId="0" borderId="1" xfId="49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8"/>
  <sheetViews>
    <sheetView workbookViewId="0">
      <selection activeCell="D15" sqref="D15"/>
    </sheetView>
  </sheetViews>
  <sheetFormatPr defaultColWidth="9" defaultRowHeight="13.5" outlineLevelCol="3"/>
  <cols>
    <col min="1" max="1" width="18.75" style="64" customWidth="1"/>
    <col min="2" max="2" width="20.6333333333333" style="76" customWidth="1"/>
    <col min="3" max="3" width="20.6333333333333" style="64" customWidth="1"/>
    <col min="4" max="4" width="20.6333333333333" style="77" customWidth="1"/>
    <col min="5" max="256" width="9" style="64"/>
    <col min="257" max="257" width="18.75" style="64" customWidth="1"/>
    <col min="258" max="260" width="20.6333333333333" style="64" customWidth="1"/>
    <col min="261" max="512" width="9" style="64"/>
    <col min="513" max="513" width="18.75" style="64" customWidth="1"/>
    <col min="514" max="516" width="20.6333333333333" style="64" customWidth="1"/>
    <col min="517" max="768" width="9" style="64"/>
    <col min="769" max="769" width="18.75" style="64" customWidth="1"/>
    <col min="770" max="772" width="20.6333333333333" style="64" customWidth="1"/>
    <col min="773" max="1024" width="9" style="64"/>
    <col min="1025" max="1025" width="18.75" style="64" customWidth="1"/>
    <col min="1026" max="1028" width="20.6333333333333" style="64" customWidth="1"/>
    <col min="1029" max="1280" width="9" style="64"/>
    <col min="1281" max="1281" width="18.75" style="64" customWidth="1"/>
    <col min="1282" max="1284" width="20.6333333333333" style="64" customWidth="1"/>
    <col min="1285" max="1536" width="9" style="64"/>
    <col min="1537" max="1537" width="18.75" style="64" customWidth="1"/>
    <col min="1538" max="1540" width="20.6333333333333" style="64" customWidth="1"/>
    <col min="1541" max="1792" width="9" style="64"/>
    <col min="1793" max="1793" width="18.75" style="64" customWidth="1"/>
    <col min="1794" max="1796" width="20.6333333333333" style="64" customWidth="1"/>
    <col min="1797" max="2048" width="9" style="64"/>
    <col min="2049" max="2049" width="18.75" style="64" customWidth="1"/>
    <col min="2050" max="2052" width="20.6333333333333" style="64" customWidth="1"/>
    <col min="2053" max="2304" width="9" style="64"/>
    <col min="2305" max="2305" width="18.75" style="64" customWidth="1"/>
    <col min="2306" max="2308" width="20.6333333333333" style="64" customWidth="1"/>
    <col min="2309" max="2560" width="9" style="64"/>
    <col min="2561" max="2561" width="18.75" style="64" customWidth="1"/>
    <col min="2562" max="2564" width="20.6333333333333" style="64" customWidth="1"/>
    <col min="2565" max="2816" width="9" style="64"/>
    <col min="2817" max="2817" width="18.75" style="64" customWidth="1"/>
    <col min="2818" max="2820" width="20.6333333333333" style="64" customWidth="1"/>
    <col min="2821" max="3072" width="9" style="64"/>
    <col min="3073" max="3073" width="18.75" style="64" customWidth="1"/>
    <col min="3074" max="3076" width="20.6333333333333" style="64" customWidth="1"/>
    <col min="3077" max="3328" width="9" style="64"/>
    <col min="3329" max="3329" width="18.75" style="64" customWidth="1"/>
    <col min="3330" max="3332" width="20.6333333333333" style="64" customWidth="1"/>
    <col min="3333" max="3584" width="9" style="64"/>
    <col min="3585" max="3585" width="18.75" style="64" customWidth="1"/>
    <col min="3586" max="3588" width="20.6333333333333" style="64" customWidth="1"/>
    <col min="3589" max="3840" width="9" style="64"/>
    <col min="3841" max="3841" width="18.75" style="64" customWidth="1"/>
    <col min="3842" max="3844" width="20.6333333333333" style="64" customWidth="1"/>
    <col min="3845" max="4096" width="9" style="64"/>
    <col min="4097" max="4097" width="18.75" style="64" customWidth="1"/>
    <col min="4098" max="4100" width="20.6333333333333" style="64" customWidth="1"/>
    <col min="4101" max="4352" width="9" style="64"/>
    <col min="4353" max="4353" width="18.75" style="64" customWidth="1"/>
    <col min="4354" max="4356" width="20.6333333333333" style="64" customWidth="1"/>
    <col min="4357" max="4608" width="9" style="64"/>
    <col min="4609" max="4609" width="18.75" style="64" customWidth="1"/>
    <col min="4610" max="4612" width="20.6333333333333" style="64" customWidth="1"/>
    <col min="4613" max="4864" width="9" style="64"/>
    <col min="4865" max="4865" width="18.75" style="64" customWidth="1"/>
    <col min="4866" max="4868" width="20.6333333333333" style="64" customWidth="1"/>
    <col min="4869" max="5120" width="9" style="64"/>
    <col min="5121" max="5121" width="18.75" style="64" customWidth="1"/>
    <col min="5122" max="5124" width="20.6333333333333" style="64" customWidth="1"/>
    <col min="5125" max="5376" width="9" style="64"/>
    <col min="5377" max="5377" width="18.75" style="64" customWidth="1"/>
    <col min="5378" max="5380" width="20.6333333333333" style="64" customWidth="1"/>
    <col min="5381" max="5632" width="9" style="64"/>
    <col min="5633" max="5633" width="18.75" style="64" customWidth="1"/>
    <col min="5634" max="5636" width="20.6333333333333" style="64" customWidth="1"/>
    <col min="5637" max="5888" width="9" style="64"/>
    <col min="5889" max="5889" width="18.75" style="64" customWidth="1"/>
    <col min="5890" max="5892" width="20.6333333333333" style="64" customWidth="1"/>
    <col min="5893" max="6144" width="9" style="64"/>
    <col min="6145" max="6145" width="18.75" style="64" customWidth="1"/>
    <col min="6146" max="6148" width="20.6333333333333" style="64" customWidth="1"/>
    <col min="6149" max="6400" width="9" style="64"/>
    <col min="6401" max="6401" width="18.75" style="64" customWidth="1"/>
    <col min="6402" max="6404" width="20.6333333333333" style="64" customWidth="1"/>
    <col min="6405" max="6656" width="9" style="64"/>
    <col min="6657" max="6657" width="18.75" style="64" customWidth="1"/>
    <col min="6658" max="6660" width="20.6333333333333" style="64" customWidth="1"/>
    <col min="6661" max="6912" width="9" style="64"/>
    <col min="6913" max="6913" width="18.75" style="64" customWidth="1"/>
    <col min="6914" max="6916" width="20.6333333333333" style="64" customWidth="1"/>
    <col min="6917" max="7168" width="9" style="64"/>
    <col min="7169" max="7169" width="18.75" style="64" customWidth="1"/>
    <col min="7170" max="7172" width="20.6333333333333" style="64" customWidth="1"/>
    <col min="7173" max="7424" width="9" style="64"/>
    <col min="7425" max="7425" width="18.75" style="64" customWidth="1"/>
    <col min="7426" max="7428" width="20.6333333333333" style="64" customWidth="1"/>
    <col min="7429" max="7680" width="9" style="64"/>
    <col min="7681" max="7681" width="18.75" style="64" customWidth="1"/>
    <col min="7682" max="7684" width="20.6333333333333" style="64" customWidth="1"/>
    <col min="7685" max="7936" width="9" style="64"/>
    <col min="7937" max="7937" width="18.75" style="64" customWidth="1"/>
    <col min="7938" max="7940" width="20.6333333333333" style="64" customWidth="1"/>
    <col min="7941" max="8192" width="9" style="64"/>
    <col min="8193" max="8193" width="18.75" style="64" customWidth="1"/>
    <col min="8194" max="8196" width="20.6333333333333" style="64" customWidth="1"/>
    <col min="8197" max="8448" width="9" style="64"/>
    <col min="8449" max="8449" width="18.75" style="64" customWidth="1"/>
    <col min="8450" max="8452" width="20.6333333333333" style="64" customWidth="1"/>
    <col min="8453" max="8704" width="9" style="64"/>
    <col min="8705" max="8705" width="18.75" style="64" customWidth="1"/>
    <col min="8706" max="8708" width="20.6333333333333" style="64" customWidth="1"/>
    <col min="8709" max="8960" width="9" style="64"/>
    <col min="8961" max="8961" width="18.75" style="64" customWidth="1"/>
    <col min="8962" max="8964" width="20.6333333333333" style="64" customWidth="1"/>
    <col min="8965" max="9216" width="9" style="64"/>
    <col min="9217" max="9217" width="18.75" style="64" customWidth="1"/>
    <col min="9218" max="9220" width="20.6333333333333" style="64" customWidth="1"/>
    <col min="9221" max="9472" width="9" style="64"/>
    <col min="9473" max="9473" width="18.75" style="64" customWidth="1"/>
    <col min="9474" max="9476" width="20.6333333333333" style="64" customWidth="1"/>
    <col min="9477" max="9728" width="9" style="64"/>
    <col min="9729" max="9729" width="18.75" style="64" customWidth="1"/>
    <col min="9730" max="9732" width="20.6333333333333" style="64" customWidth="1"/>
    <col min="9733" max="9984" width="9" style="64"/>
    <col min="9985" max="9985" width="18.75" style="64" customWidth="1"/>
    <col min="9986" max="9988" width="20.6333333333333" style="64" customWidth="1"/>
    <col min="9989" max="10240" width="9" style="64"/>
    <col min="10241" max="10241" width="18.75" style="64" customWidth="1"/>
    <col min="10242" max="10244" width="20.6333333333333" style="64" customWidth="1"/>
    <col min="10245" max="10496" width="9" style="64"/>
    <col min="10497" max="10497" width="18.75" style="64" customWidth="1"/>
    <col min="10498" max="10500" width="20.6333333333333" style="64" customWidth="1"/>
    <col min="10501" max="10752" width="9" style="64"/>
    <col min="10753" max="10753" width="18.75" style="64" customWidth="1"/>
    <col min="10754" max="10756" width="20.6333333333333" style="64" customWidth="1"/>
    <col min="10757" max="11008" width="9" style="64"/>
    <col min="11009" max="11009" width="18.75" style="64" customWidth="1"/>
    <col min="11010" max="11012" width="20.6333333333333" style="64" customWidth="1"/>
    <col min="11013" max="11264" width="9" style="64"/>
    <col min="11265" max="11265" width="18.75" style="64" customWidth="1"/>
    <col min="11266" max="11268" width="20.6333333333333" style="64" customWidth="1"/>
    <col min="11269" max="11520" width="9" style="64"/>
    <col min="11521" max="11521" width="18.75" style="64" customWidth="1"/>
    <col min="11522" max="11524" width="20.6333333333333" style="64" customWidth="1"/>
    <col min="11525" max="11776" width="9" style="64"/>
    <col min="11777" max="11777" width="18.75" style="64" customWidth="1"/>
    <col min="11778" max="11780" width="20.6333333333333" style="64" customWidth="1"/>
    <col min="11781" max="12032" width="9" style="64"/>
    <col min="12033" max="12033" width="18.75" style="64" customWidth="1"/>
    <col min="12034" max="12036" width="20.6333333333333" style="64" customWidth="1"/>
    <col min="12037" max="12288" width="9" style="64"/>
    <col min="12289" max="12289" width="18.75" style="64" customWidth="1"/>
    <col min="12290" max="12292" width="20.6333333333333" style="64" customWidth="1"/>
    <col min="12293" max="12544" width="9" style="64"/>
    <col min="12545" max="12545" width="18.75" style="64" customWidth="1"/>
    <col min="12546" max="12548" width="20.6333333333333" style="64" customWidth="1"/>
    <col min="12549" max="12800" width="9" style="64"/>
    <col min="12801" max="12801" width="18.75" style="64" customWidth="1"/>
    <col min="12802" max="12804" width="20.6333333333333" style="64" customWidth="1"/>
    <col min="12805" max="13056" width="9" style="64"/>
    <col min="13057" max="13057" width="18.75" style="64" customWidth="1"/>
    <col min="13058" max="13060" width="20.6333333333333" style="64" customWidth="1"/>
    <col min="13061" max="13312" width="9" style="64"/>
    <col min="13313" max="13313" width="18.75" style="64" customWidth="1"/>
    <col min="13314" max="13316" width="20.6333333333333" style="64" customWidth="1"/>
    <col min="13317" max="13568" width="9" style="64"/>
    <col min="13569" max="13569" width="18.75" style="64" customWidth="1"/>
    <col min="13570" max="13572" width="20.6333333333333" style="64" customWidth="1"/>
    <col min="13573" max="13824" width="9" style="64"/>
    <col min="13825" max="13825" width="18.75" style="64" customWidth="1"/>
    <col min="13826" max="13828" width="20.6333333333333" style="64" customWidth="1"/>
    <col min="13829" max="14080" width="9" style="64"/>
    <col min="14081" max="14081" width="18.75" style="64" customWidth="1"/>
    <col min="14082" max="14084" width="20.6333333333333" style="64" customWidth="1"/>
    <col min="14085" max="14336" width="9" style="64"/>
    <col min="14337" max="14337" width="18.75" style="64" customWidth="1"/>
    <col min="14338" max="14340" width="20.6333333333333" style="64" customWidth="1"/>
    <col min="14341" max="14592" width="9" style="64"/>
    <col min="14593" max="14593" width="18.75" style="64" customWidth="1"/>
    <col min="14594" max="14596" width="20.6333333333333" style="64" customWidth="1"/>
    <col min="14597" max="14848" width="9" style="64"/>
    <col min="14849" max="14849" width="18.75" style="64" customWidth="1"/>
    <col min="14850" max="14852" width="20.6333333333333" style="64" customWidth="1"/>
    <col min="14853" max="15104" width="9" style="64"/>
    <col min="15105" max="15105" width="18.75" style="64" customWidth="1"/>
    <col min="15106" max="15108" width="20.6333333333333" style="64" customWidth="1"/>
    <col min="15109" max="15360" width="9" style="64"/>
    <col min="15361" max="15361" width="18.75" style="64" customWidth="1"/>
    <col min="15362" max="15364" width="20.6333333333333" style="64" customWidth="1"/>
    <col min="15365" max="15616" width="9" style="64"/>
    <col min="15617" max="15617" width="18.75" style="64" customWidth="1"/>
    <col min="15618" max="15620" width="20.6333333333333" style="64" customWidth="1"/>
    <col min="15621" max="15872" width="9" style="64"/>
    <col min="15873" max="15873" width="18.75" style="64" customWidth="1"/>
    <col min="15874" max="15876" width="20.6333333333333" style="64" customWidth="1"/>
    <col min="15877" max="16128" width="9" style="64"/>
    <col min="16129" max="16129" width="18.75" style="64" customWidth="1"/>
    <col min="16130" max="16132" width="20.6333333333333" style="64" customWidth="1"/>
    <col min="16133" max="16384" width="9" style="64"/>
  </cols>
  <sheetData>
    <row r="1" ht="54" customHeight="1" spans="1:4">
      <c r="A1" s="65" t="s">
        <v>0</v>
      </c>
      <c r="B1" s="65"/>
      <c r="C1" s="65"/>
      <c r="D1" s="65"/>
    </row>
    <row r="2" ht="19.5" customHeight="1" spans="1:4">
      <c r="A2" s="66" t="s">
        <v>1</v>
      </c>
      <c r="B2" s="66"/>
      <c r="C2" s="66"/>
      <c r="D2" s="66"/>
    </row>
    <row r="3" ht="19.5" customHeight="1" spans="1:4">
      <c r="A3" s="78" t="s">
        <v>2</v>
      </c>
      <c r="B3" s="78" t="s">
        <v>3</v>
      </c>
      <c r="C3" s="78" t="s">
        <v>4</v>
      </c>
      <c r="D3" s="79" t="s">
        <v>5</v>
      </c>
    </row>
    <row r="4" ht="19.5" customHeight="1" spans="1:4">
      <c r="A4" s="80" t="s">
        <v>6</v>
      </c>
      <c r="B4" s="81">
        <f>SUM(B5:B11)</f>
        <v>4352</v>
      </c>
      <c r="C4" s="81">
        <f>SUM(C5:C11)</f>
        <v>4526</v>
      </c>
      <c r="D4" s="82">
        <f>C4/B4*100%</f>
        <v>1.03998161764706</v>
      </c>
    </row>
    <row r="5" ht="19.5" customHeight="1" spans="1:4">
      <c r="A5" s="80" t="s">
        <v>7</v>
      </c>
      <c r="B5" s="81">
        <v>1074</v>
      </c>
      <c r="C5" s="80">
        <v>1117</v>
      </c>
      <c r="D5" s="82">
        <f t="shared" ref="D5:D11" si="0">C5/B5*100%</f>
        <v>1.04003724394786</v>
      </c>
    </row>
    <row r="6" ht="19.5" customHeight="1" spans="1:4">
      <c r="A6" s="80" t="s">
        <v>8</v>
      </c>
      <c r="B6" s="81">
        <v>478</v>
      </c>
      <c r="C6" s="80">
        <v>497</v>
      </c>
      <c r="D6" s="82">
        <f>C6/B6*100%</f>
        <v>1.0397489539749</v>
      </c>
    </row>
    <row r="7" ht="19.5" customHeight="1" spans="1:4">
      <c r="A7" s="80" t="s">
        <v>9</v>
      </c>
      <c r="B7" s="81">
        <v>309</v>
      </c>
      <c r="C7" s="80">
        <v>322</v>
      </c>
      <c r="D7" s="82">
        <f>C7/B7*100%</f>
        <v>1.042071197411</v>
      </c>
    </row>
    <row r="8" ht="19.5" customHeight="1" spans="1:4">
      <c r="A8" s="80" t="s">
        <v>10</v>
      </c>
      <c r="B8" s="81">
        <v>2236</v>
      </c>
      <c r="C8" s="80">
        <v>2325</v>
      </c>
      <c r="D8" s="82">
        <f>C8/B8*100%</f>
        <v>1.03980322003578</v>
      </c>
    </row>
    <row r="9" ht="19.5" customHeight="1" spans="1:4">
      <c r="A9" s="80" t="s">
        <v>11</v>
      </c>
      <c r="B9" s="81">
        <v>123</v>
      </c>
      <c r="C9" s="80">
        <v>128</v>
      </c>
      <c r="D9" s="82">
        <f>C9/B9*100%</f>
        <v>1.04065040650407</v>
      </c>
    </row>
    <row r="10" ht="19.5" customHeight="1" spans="1:4">
      <c r="A10" s="80" t="s">
        <v>12</v>
      </c>
      <c r="B10" s="81">
        <v>9</v>
      </c>
      <c r="C10" s="83">
        <v>9</v>
      </c>
      <c r="D10" s="82">
        <f>C10/B10*100%</f>
        <v>1</v>
      </c>
    </row>
    <row r="11" ht="19.5" customHeight="1" spans="1:4">
      <c r="A11" s="80" t="s">
        <v>13</v>
      </c>
      <c r="B11" s="81">
        <v>123</v>
      </c>
      <c r="C11" s="80">
        <v>128</v>
      </c>
      <c r="D11" s="82">
        <f>C11/B11*100%</f>
        <v>1.04065040650407</v>
      </c>
    </row>
    <row r="12" ht="19.5" customHeight="1" spans="1:4">
      <c r="A12" s="80" t="s">
        <v>14</v>
      </c>
      <c r="B12" s="84" t="s">
        <v>15</v>
      </c>
      <c r="C12" s="84"/>
      <c r="D12" s="84"/>
    </row>
    <row r="13" ht="19.5" customHeight="1" spans="1:4">
      <c r="A13" s="80" t="s">
        <v>16</v>
      </c>
      <c r="B13" s="81">
        <f>SUM(B14:B17)</f>
        <v>47919</v>
      </c>
      <c r="C13" s="81">
        <f>SUM(C14:C17)</f>
        <v>20315</v>
      </c>
      <c r="D13" s="82">
        <f t="shared" ref="D13:D18" si="1">C13/B13*100%</f>
        <v>0.42394457313383</v>
      </c>
    </row>
    <row r="14" ht="19.5" customHeight="1" spans="1:4">
      <c r="A14" s="80" t="s">
        <v>17</v>
      </c>
      <c r="B14" s="84">
        <v>5530</v>
      </c>
      <c r="C14" s="84">
        <v>5530</v>
      </c>
      <c r="D14" s="82">
        <f>C14/B14*100%</f>
        <v>1</v>
      </c>
    </row>
    <row r="15" ht="19.5" customHeight="1" spans="1:4">
      <c r="A15" s="80" t="s">
        <v>18</v>
      </c>
      <c r="B15" s="84">
        <v>11127</v>
      </c>
      <c r="C15" s="84">
        <v>11127</v>
      </c>
      <c r="D15" s="82">
        <f>C15/B15*100%</f>
        <v>1</v>
      </c>
    </row>
    <row r="16" ht="19.5" customHeight="1" spans="1:4">
      <c r="A16" s="80" t="s">
        <v>19</v>
      </c>
      <c r="B16" s="84">
        <v>13785</v>
      </c>
      <c r="C16" s="84">
        <v>3658</v>
      </c>
      <c r="D16" s="82">
        <f>C16/B16*100%</f>
        <v>0.265360899528473</v>
      </c>
    </row>
    <row r="17" ht="19.5" customHeight="1" spans="1:4">
      <c r="A17" s="80" t="s">
        <v>20</v>
      </c>
      <c r="B17" s="84">
        <v>17477</v>
      </c>
      <c r="C17" s="84"/>
      <c r="D17" s="82">
        <f>C17/B17*100%</f>
        <v>0</v>
      </c>
    </row>
    <row r="18" ht="19.5" customHeight="1" spans="1:4">
      <c r="A18" s="80" t="s">
        <v>21</v>
      </c>
      <c r="B18" s="81">
        <f>B4+B13</f>
        <v>52271</v>
      </c>
      <c r="C18" s="81">
        <f>C4+C13</f>
        <v>24841</v>
      </c>
      <c r="D18" s="82">
        <f>C18/B18*100%</f>
        <v>0.475234833846684</v>
      </c>
    </row>
  </sheetData>
  <mergeCells count="3">
    <mergeCell ref="A1:D1"/>
    <mergeCell ref="A2:D2"/>
    <mergeCell ref="B12:D12"/>
  </mergeCells>
  <printOptions horizontalCentered="1"/>
  <pageMargins left="0.708333333333333" right="0.708333333333333" top="0.944444444444444" bottom="0.747916666666667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topLeftCell="A5" workbookViewId="0">
      <selection activeCell="D21" sqref="D21"/>
    </sheetView>
  </sheetViews>
  <sheetFormatPr defaultColWidth="9" defaultRowHeight="13.5" outlineLevelCol="4"/>
  <cols>
    <col min="1" max="1" width="11" customWidth="1"/>
    <col min="2" max="2" width="23.5" customWidth="1"/>
    <col min="3" max="3" width="17.5" customWidth="1"/>
    <col min="4" max="4" width="13.3833333333333" customWidth="1"/>
    <col min="5" max="5" width="22.5" style="2" customWidth="1"/>
  </cols>
  <sheetData>
    <row r="1" s="64" customFormat="1" ht="54" customHeight="1" spans="1:5">
      <c r="A1" s="65" t="s">
        <v>22</v>
      </c>
      <c r="B1" s="65"/>
      <c r="C1" s="65"/>
      <c r="D1" s="65"/>
      <c r="E1" s="65"/>
    </row>
    <row r="2" s="64" customFormat="1" ht="19.5" customHeight="1" spans="1:5">
      <c r="A2" s="66"/>
      <c r="B2" s="66"/>
      <c r="C2" s="66"/>
      <c r="D2" s="66"/>
      <c r="E2" s="67" t="s">
        <v>1</v>
      </c>
    </row>
    <row r="3" s="1" customFormat="1" ht="19.5" customHeight="1" spans="1:5">
      <c r="A3" s="68" t="s">
        <v>23</v>
      </c>
      <c r="B3" s="68"/>
      <c r="C3" s="68" t="s">
        <v>3</v>
      </c>
      <c r="D3" s="68" t="s">
        <v>4</v>
      </c>
      <c r="E3" s="69" t="s">
        <v>5</v>
      </c>
    </row>
    <row r="4" s="1" customFormat="1" ht="19.5" customHeight="1" spans="1:5">
      <c r="A4" s="68" t="s">
        <v>24</v>
      </c>
      <c r="B4" s="68" t="s">
        <v>25</v>
      </c>
      <c r="C4" s="68"/>
      <c r="D4" s="68"/>
      <c r="E4" s="69"/>
    </row>
    <row r="5" s="1" customFormat="1" ht="19.5" customHeight="1" spans="1:5">
      <c r="A5" s="70" t="s">
        <v>26</v>
      </c>
      <c r="B5" s="70"/>
      <c r="C5" s="71">
        <f>SUM(C6:C19)</f>
        <v>51403</v>
      </c>
      <c r="D5" s="71">
        <f>SUM(D6:D19)</f>
        <v>23842</v>
      </c>
      <c r="E5" s="72">
        <f>D5/C5*100%</f>
        <v>0.463825068575764</v>
      </c>
    </row>
    <row r="6" s="1" customFormat="1" ht="19.5" customHeight="1" spans="1:5">
      <c r="A6" s="70">
        <v>201</v>
      </c>
      <c r="B6" s="70" t="s">
        <v>27</v>
      </c>
      <c r="C6" s="71">
        <v>4419</v>
      </c>
      <c r="D6" s="71">
        <v>3366</v>
      </c>
      <c r="E6" s="72">
        <f>D6/C6*100%</f>
        <v>0.761710794297352</v>
      </c>
    </row>
    <row r="7" s="1" customFormat="1" ht="19.5" customHeight="1" spans="1:5">
      <c r="A7" s="70">
        <v>203</v>
      </c>
      <c r="B7" s="70" t="s">
        <v>28</v>
      </c>
      <c r="C7" s="71">
        <v>0</v>
      </c>
      <c r="D7" s="71">
        <v>19</v>
      </c>
      <c r="E7" s="72" t="e">
        <f>D7/C7*100%</f>
        <v>#DIV/0!</v>
      </c>
    </row>
    <row r="8" s="1" customFormat="1" ht="19.5" customHeight="1" spans="1:5">
      <c r="A8" s="70">
        <v>204</v>
      </c>
      <c r="B8" s="70" t="s">
        <v>29</v>
      </c>
      <c r="C8" s="71">
        <v>950</v>
      </c>
      <c r="D8" s="71">
        <v>601</v>
      </c>
      <c r="E8" s="72">
        <f>D8/C8*100%</f>
        <v>0.632631578947368</v>
      </c>
    </row>
    <row r="9" s="1" customFormat="1" ht="19.5" customHeight="1" spans="1:5">
      <c r="A9" s="70">
        <v>205</v>
      </c>
      <c r="B9" s="70" t="s">
        <v>30</v>
      </c>
      <c r="C9" s="71">
        <v>5843</v>
      </c>
      <c r="D9" s="71">
        <v>4635</v>
      </c>
      <c r="E9" s="72">
        <f>D9/C9*100%</f>
        <v>0.793256888584631</v>
      </c>
    </row>
    <row r="10" s="1" customFormat="1" ht="19.5" customHeight="1" spans="1:5">
      <c r="A10" s="70">
        <v>206</v>
      </c>
      <c r="B10" s="70" t="s">
        <v>31</v>
      </c>
      <c r="C10" s="71">
        <v>2</v>
      </c>
      <c r="D10" s="71"/>
      <c r="E10" s="72">
        <f>D10/C10*100%</f>
        <v>0</v>
      </c>
    </row>
    <row r="11" s="1" customFormat="1" ht="19.5" customHeight="1" spans="1:5">
      <c r="A11" s="70">
        <v>207</v>
      </c>
      <c r="B11" s="70" t="s">
        <v>32</v>
      </c>
      <c r="C11" s="71">
        <v>855</v>
      </c>
      <c r="D11" s="71">
        <v>199</v>
      </c>
      <c r="E11" s="72">
        <f t="shared" ref="E11:E21" si="0">D11/C11*100%</f>
        <v>0.232748538011696</v>
      </c>
    </row>
    <row r="12" s="1" customFormat="1" ht="19.5" customHeight="1" spans="1:5">
      <c r="A12" s="70">
        <v>208</v>
      </c>
      <c r="B12" s="70" t="s">
        <v>33</v>
      </c>
      <c r="C12" s="71">
        <v>3393</v>
      </c>
      <c r="D12" s="71">
        <v>3203</v>
      </c>
      <c r="E12" s="72">
        <f>D12/C12*100%</f>
        <v>0.944002357795461</v>
      </c>
    </row>
    <row r="13" s="1" customFormat="1" ht="19.5" customHeight="1" spans="1:5">
      <c r="A13" s="70">
        <v>210</v>
      </c>
      <c r="B13" s="70" t="s">
        <v>34</v>
      </c>
      <c r="C13" s="71">
        <v>2593</v>
      </c>
      <c r="D13" s="71">
        <v>2790</v>
      </c>
      <c r="E13" s="72">
        <f>D13/C13*100%</f>
        <v>1.07597377554956</v>
      </c>
    </row>
    <row r="14" s="1" customFormat="1" ht="19.5" customHeight="1" spans="1:5">
      <c r="A14" s="70">
        <v>211</v>
      </c>
      <c r="B14" s="70" t="s">
        <v>35</v>
      </c>
      <c r="C14" s="71">
        <v>2453</v>
      </c>
      <c r="D14" s="71">
        <v>121</v>
      </c>
      <c r="E14" s="72">
        <f>D14/C14*100%</f>
        <v>0.0493273542600897</v>
      </c>
    </row>
    <row r="15" s="1" customFormat="1" ht="19.5" customHeight="1" spans="1:5">
      <c r="A15" s="70">
        <v>212</v>
      </c>
      <c r="B15" s="70" t="s">
        <v>36</v>
      </c>
      <c r="C15" s="71">
        <v>12275</v>
      </c>
      <c r="D15" s="71">
        <v>3063</v>
      </c>
      <c r="E15" s="72">
        <f>D15/C15*100%</f>
        <v>0.249531568228106</v>
      </c>
    </row>
    <row r="16" s="1" customFormat="1" ht="19.5" customHeight="1" spans="1:5">
      <c r="A16" s="70">
        <v>213</v>
      </c>
      <c r="B16" s="70" t="s">
        <v>37</v>
      </c>
      <c r="C16" s="71">
        <v>17934</v>
      </c>
      <c r="D16" s="71">
        <v>4564</v>
      </c>
      <c r="E16" s="72">
        <f>D16/C16*100%</f>
        <v>0.254488680718189</v>
      </c>
    </row>
    <row r="17" s="1" customFormat="1" ht="19.5" customHeight="1" spans="1:5">
      <c r="A17" s="70">
        <v>221</v>
      </c>
      <c r="B17" s="70" t="s">
        <v>38</v>
      </c>
      <c r="C17" s="71">
        <v>35</v>
      </c>
      <c r="D17" s="71"/>
      <c r="E17" s="72">
        <f>D17/C17*100%</f>
        <v>0</v>
      </c>
    </row>
    <row r="18" s="1" customFormat="1" ht="19.5" customHeight="1" spans="1:5">
      <c r="A18" s="70">
        <v>224</v>
      </c>
      <c r="B18" s="70" t="s">
        <v>39</v>
      </c>
      <c r="C18" s="71">
        <v>425</v>
      </c>
      <c r="D18" s="71">
        <v>531</v>
      </c>
      <c r="E18" s="72">
        <f>D18/C18*100%</f>
        <v>1.24941176470588</v>
      </c>
    </row>
    <row r="19" s="1" customFormat="1" ht="19.5" customHeight="1" spans="1:5">
      <c r="A19" s="70">
        <v>229</v>
      </c>
      <c r="B19" s="70" t="s">
        <v>40</v>
      </c>
      <c r="C19" s="71">
        <v>226</v>
      </c>
      <c r="D19" s="71">
        <v>750</v>
      </c>
      <c r="E19" s="72">
        <f>D19/C19*100%</f>
        <v>3.31858407079646</v>
      </c>
    </row>
    <row r="20" s="1" customFormat="1" ht="19.5" customHeight="1" spans="1:5">
      <c r="A20" s="70" t="s">
        <v>41</v>
      </c>
      <c r="B20" s="70"/>
      <c r="C20" s="71">
        <v>1171</v>
      </c>
      <c r="D20" s="71">
        <v>1143</v>
      </c>
      <c r="E20" s="72">
        <f>D20/C20*100%</f>
        <v>0.976088812980359</v>
      </c>
    </row>
    <row r="21" s="1" customFormat="1" ht="19.5" customHeight="1" spans="1:5">
      <c r="A21" s="73" t="s">
        <v>42</v>
      </c>
      <c r="B21" s="74"/>
      <c r="C21" s="71"/>
      <c r="D21" s="71"/>
      <c r="E21" s="72"/>
    </row>
    <row r="22" s="1" customFormat="1" ht="19.5" customHeight="1" spans="1:5">
      <c r="A22" s="75" t="s">
        <v>43</v>
      </c>
      <c r="B22" s="75"/>
      <c r="C22" s="71">
        <f>C5+C20+C21</f>
        <v>52574</v>
      </c>
      <c r="D22" s="71">
        <f>D5+D20+D21</f>
        <v>24985</v>
      </c>
      <c r="E22" s="72">
        <f t="shared" ref="E22" si="1">D22/C22*100%</f>
        <v>0.475234906988245</v>
      </c>
    </row>
  </sheetData>
  <mergeCells count="10">
    <mergeCell ref="A1:E1"/>
    <mergeCell ref="A2:D2"/>
    <mergeCell ref="A3:B3"/>
    <mergeCell ref="A5:B5"/>
    <mergeCell ref="A20:B20"/>
    <mergeCell ref="A21:B21"/>
    <mergeCell ref="A22:B22"/>
    <mergeCell ref="C3:C4"/>
    <mergeCell ref="D3:D4"/>
    <mergeCell ref="E3:E4"/>
  </mergeCells>
  <printOptions horizontalCentered="1"/>
  <pageMargins left="0.700694444444445" right="0.700694444444445" top="0.948611111111111" bottom="0.751388888888889" header="0.298611111111111" footer="0.298611111111111"/>
  <pageSetup paperSize="9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77"/>
  <sheetViews>
    <sheetView workbookViewId="0">
      <pane ySplit="4" topLeftCell="A51" activePane="bottomLeft" state="frozen"/>
      <selection/>
      <selection pane="bottomLeft" activeCell="D43" sqref="D43"/>
    </sheetView>
  </sheetViews>
  <sheetFormatPr defaultColWidth="8" defaultRowHeight="13.5" outlineLevelCol="4"/>
  <cols>
    <col min="1" max="1" width="8.875" style="38" customWidth="1"/>
    <col min="2" max="2" width="32.75" style="38" customWidth="1"/>
    <col min="3" max="3" width="17.625" style="39" customWidth="1"/>
    <col min="4" max="4" width="13.375" style="38" customWidth="1"/>
    <col min="5" max="5" width="22.625" style="40" customWidth="1"/>
    <col min="6" max="16384" width="8" style="37"/>
  </cols>
  <sheetData>
    <row r="1" s="36" customFormat="1" ht="54" customHeight="1" spans="1:5">
      <c r="A1" s="41" t="s">
        <v>22</v>
      </c>
      <c r="B1" s="42"/>
      <c r="C1" s="43"/>
      <c r="D1" s="42"/>
      <c r="E1" s="44"/>
    </row>
    <row r="2" s="36" customFormat="1" ht="14.25" customHeight="1" spans="1:5">
      <c r="A2" s="45" t="s">
        <v>1</v>
      </c>
      <c r="B2" s="46"/>
      <c r="C2" s="47"/>
      <c r="D2" s="46"/>
      <c r="E2" s="48"/>
    </row>
    <row r="3" s="36" customFormat="1" ht="18.75" customHeight="1" spans="1:5">
      <c r="A3" s="49" t="s">
        <v>23</v>
      </c>
      <c r="B3" s="49"/>
      <c r="C3" s="50" t="s">
        <v>3</v>
      </c>
      <c r="D3" s="51" t="s">
        <v>4</v>
      </c>
      <c r="E3" s="51" t="s">
        <v>5</v>
      </c>
    </row>
    <row r="4" s="36" customFormat="1" ht="18.75" customHeight="1" spans="1:5">
      <c r="A4" s="49" t="s">
        <v>24</v>
      </c>
      <c r="B4" s="49" t="s">
        <v>25</v>
      </c>
      <c r="C4" s="50"/>
      <c r="D4" s="51"/>
      <c r="E4" s="51"/>
    </row>
    <row r="5" s="37" customFormat="1" ht="19" customHeight="1" spans="1:5">
      <c r="A5" s="52" t="s">
        <v>44</v>
      </c>
      <c r="B5" s="53" t="s">
        <v>45</v>
      </c>
      <c r="C5" s="54">
        <v>51403.41</v>
      </c>
      <c r="D5" s="55">
        <f>D6+D32+D38+D43+D56+D59+D65+D104+D124+D131+D139+D164+D167+D173</f>
        <v>23842.42</v>
      </c>
      <c r="E5" s="56">
        <f t="shared" ref="E5:E68" si="0">D5/C5</f>
        <v>0.463829539713416</v>
      </c>
    </row>
    <row r="6" s="37" customFormat="1" ht="19" customHeight="1" spans="1:5">
      <c r="A6" s="52" t="s">
        <v>46</v>
      </c>
      <c r="B6" s="53" t="s">
        <v>47</v>
      </c>
      <c r="C6" s="54">
        <v>4418.71</v>
      </c>
      <c r="D6" s="55">
        <f>D7+D10+D15+D20+D22+D25+D27+D29</f>
        <v>3366.07</v>
      </c>
      <c r="E6" s="56">
        <f>D6/C6</f>
        <v>0.761776627115154</v>
      </c>
    </row>
    <row r="7" s="37" customFormat="1" ht="19" customHeight="1" spans="1:5">
      <c r="A7" s="52" t="s">
        <v>48</v>
      </c>
      <c r="B7" s="53" t="s">
        <v>49</v>
      </c>
      <c r="C7" s="54" t="s">
        <v>50</v>
      </c>
      <c r="D7" s="55">
        <f>SUM(D8:D9)</f>
        <v>0</v>
      </c>
      <c r="E7" s="56">
        <f>D7/C7</f>
        <v>0</v>
      </c>
    </row>
    <row r="8" s="37" customFormat="1" ht="19" customHeight="1" spans="1:5">
      <c r="A8" s="52" t="s">
        <v>51</v>
      </c>
      <c r="B8" s="53" t="s">
        <v>52</v>
      </c>
      <c r="C8" s="54" t="s">
        <v>53</v>
      </c>
      <c r="D8" s="55"/>
      <c r="E8" s="56">
        <f>D8/C8</f>
        <v>0</v>
      </c>
    </row>
    <row r="9" s="37" customFormat="1" ht="19" customHeight="1" spans="1:5">
      <c r="A9" s="52" t="s">
        <v>54</v>
      </c>
      <c r="B9" s="53" t="s">
        <v>55</v>
      </c>
      <c r="C9" s="54" t="s">
        <v>56</v>
      </c>
      <c r="D9" s="55"/>
      <c r="E9" s="56">
        <f>D9/C9</f>
        <v>0</v>
      </c>
    </row>
    <row r="10" s="37" customFormat="1" ht="19" customHeight="1" spans="1:5">
      <c r="A10" s="52" t="s">
        <v>57</v>
      </c>
      <c r="B10" s="53" t="s">
        <v>58</v>
      </c>
      <c r="C10" s="54" t="s">
        <v>59</v>
      </c>
      <c r="D10" s="55">
        <f>SUM(D11:D14)</f>
        <v>2405.5</v>
      </c>
      <c r="E10" s="56">
        <f>D10/C10</f>
        <v>0.717291022456532</v>
      </c>
    </row>
    <row r="11" s="37" customFormat="1" ht="19" customHeight="1" spans="1:5">
      <c r="A11" s="52" t="s">
        <v>60</v>
      </c>
      <c r="B11" s="53" t="s">
        <v>52</v>
      </c>
      <c r="C11" s="54" t="s">
        <v>61</v>
      </c>
      <c r="D11" s="55">
        <v>1542.31</v>
      </c>
      <c r="E11" s="56">
        <f>D11/C11</f>
        <v>0.682012549692449</v>
      </c>
    </row>
    <row r="12" s="37" customFormat="1" ht="19" customHeight="1" spans="1:5">
      <c r="A12" s="52" t="s">
        <v>62</v>
      </c>
      <c r="B12" s="53" t="s">
        <v>63</v>
      </c>
      <c r="C12" s="54" t="s">
        <v>64</v>
      </c>
      <c r="D12" s="55">
        <v>10</v>
      </c>
      <c r="E12" s="56" t="e">
        <f>D12/C12</f>
        <v>#DIV/0!</v>
      </c>
    </row>
    <row r="13" s="37" customFormat="1" ht="19" customHeight="1" spans="1:5">
      <c r="A13" s="52" t="s">
        <v>65</v>
      </c>
      <c r="B13" s="53" t="s">
        <v>66</v>
      </c>
      <c r="C13" s="54" t="s">
        <v>67</v>
      </c>
      <c r="D13" s="55">
        <v>796.19</v>
      </c>
      <c r="E13" s="56">
        <f>D13/C13</f>
        <v>0.795180121246018</v>
      </c>
    </row>
    <row r="14" s="37" customFormat="1" ht="19" customHeight="1" spans="1:5">
      <c r="A14" s="52" t="s">
        <v>68</v>
      </c>
      <c r="B14" s="53" t="s">
        <v>69</v>
      </c>
      <c r="C14" s="54" t="s">
        <v>70</v>
      </c>
      <c r="D14" s="55">
        <v>57</v>
      </c>
      <c r="E14" s="56">
        <f>D14/C14</f>
        <v>0.626993730062699</v>
      </c>
    </row>
    <row r="15" s="37" customFormat="1" ht="19" customHeight="1" spans="1:5">
      <c r="A15" s="52" t="s">
        <v>71</v>
      </c>
      <c r="B15" s="53" t="s">
        <v>72</v>
      </c>
      <c r="C15" s="54" t="s">
        <v>73</v>
      </c>
      <c r="D15" s="55">
        <f>SUM(D16:D19)</f>
        <v>6.18</v>
      </c>
      <c r="E15" s="56">
        <f>D15/C15</f>
        <v>0.182086034177961</v>
      </c>
    </row>
    <row r="16" s="37" customFormat="1" ht="19" customHeight="1" spans="1:5">
      <c r="A16" s="52" t="s">
        <v>74</v>
      </c>
      <c r="B16" s="53" t="s">
        <v>75</v>
      </c>
      <c r="C16" s="54">
        <v>27.76</v>
      </c>
      <c r="D16" s="55"/>
      <c r="E16" s="56">
        <f>D16/C16</f>
        <v>0</v>
      </c>
    </row>
    <row r="17" s="37" customFormat="1" ht="19" customHeight="1" spans="1:5">
      <c r="A17" s="52" t="s">
        <v>76</v>
      </c>
      <c r="B17" s="53" t="s">
        <v>77</v>
      </c>
      <c r="C17" s="54">
        <v>0.06</v>
      </c>
      <c r="D17" s="55"/>
      <c r="E17" s="56">
        <f>D17/C17</f>
        <v>0</v>
      </c>
    </row>
    <row r="18" s="37" customFormat="1" ht="19" customHeight="1" spans="1:5">
      <c r="A18" s="52" t="s">
        <v>78</v>
      </c>
      <c r="B18" s="53" t="s">
        <v>66</v>
      </c>
      <c r="C18" s="54" t="s">
        <v>64</v>
      </c>
      <c r="D18" s="55"/>
      <c r="E18" s="56" t="e">
        <f>D18/C18</f>
        <v>#DIV/0!</v>
      </c>
    </row>
    <row r="19" s="37" customFormat="1" ht="19" customHeight="1" spans="1:5">
      <c r="A19" s="52" t="s">
        <v>79</v>
      </c>
      <c r="B19" s="53" t="s">
        <v>80</v>
      </c>
      <c r="C19" s="54">
        <v>6.12</v>
      </c>
      <c r="D19" s="55">
        <v>6.18</v>
      </c>
      <c r="E19" s="56">
        <f>D19/C19</f>
        <v>1.00980392156863</v>
      </c>
    </row>
    <row r="20" s="37" customFormat="1" ht="19" customHeight="1" spans="1:5">
      <c r="A20" s="52" t="s">
        <v>81</v>
      </c>
      <c r="B20" s="53" t="s">
        <v>82</v>
      </c>
      <c r="C20" s="54" t="s">
        <v>83</v>
      </c>
      <c r="D20" s="55">
        <f>D21</f>
        <v>183</v>
      </c>
      <c r="E20" s="56">
        <f>D20/C20</f>
        <v>1.2887323943662</v>
      </c>
    </row>
    <row r="21" s="37" customFormat="1" ht="19" customHeight="1" spans="1:5">
      <c r="A21" s="52" t="s">
        <v>84</v>
      </c>
      <c r="B21" s="53" t="s">
        <v>85</v>
      </c>
      <c r="C21" s="54" t="s">
        <v>83</v>
      </c>
      <c r="D21" s="55">
        <v>183</v>
      </c>
      <c r="E21" s="56">
        <f>D21/C21</f>
        <v>1.2887323943662</v>
      </c>
    </row>
    <row r="22" s="37" customFormat="1" ht="19" customHeight="1" spans="1:5">
      <c r="A22" s="52" t="s">
        <v>86</v>
      </c>
      <c r="B22" s="53" t="s">
        <v>87</v>
      </c>
      <c r="C22" s="54" t="s">
        <v>88</v>
      </c>
      <c r="D22" s="55">
        <f>SUM(D23:D24)</f>
        <v>18</v>
      </c>
      <c r="E22" s="56">
        <f>D22/C22</f>
        <v>0.717131474103586</v>
      </c>
    </row>
    <row r="23" s="37" customFormat="1" ht="19" customHeight="1" spans="1:5">
      <c r="A23" s="52" t="s">
        <v>89</v>
      </c>
      <c r="B23" s="53" t="s">
        <v>90</v>
      </c>
      <c r="C23" s="54" t="s">
        <v>91</v>
      </c>
      <c r="D23" s="55"/>
      <c r="E23" s="56">
        <f>D23/C23</f>
        <v>0</v>
      </c>
    </row>
    <row r="24" s="37" customFormat="1" ht="19" customHeight="1" spans="1:5">
      <c r="A24" s="52" t="s">
        <v>92</v>
      </c>
      <c r="B24" s="53" t="s">
        <v>93</v>
      </c>
      <c r="C24" s="54" t="s">
        <v>94</v>
      </c>
      <c r="D24" s="55">
        <v>18</v>
      </c>
      <c r="E24" s="56">
        <f>D24/C24</f>
        <v>1.125</v>
      </c>
    </row>
    <row r="25" s="37" customFormat="1" ht="19" customHeight="1" spans="1:5">
      <c r="A25" s="52" t="s">
        <v>95</v>
      </c>
      <c r="B25" s="53" t="s">
        <v>96</v>
      </c>
      <c r="C25" s="54" t="s">
        <v>97</v>
      </c>
      <c r="D25" s="55">
        <f t="shared" ref="D25:D29" si="1">D26</f>
        <v>729.11</v>
      </c>
      <c r="E25" s="56">
        <f>D25/C25</f>
        <v>1.71245038401015</v>
      </c>
    </row>
    <row r="26" s="37" customFormat="1" ht="19" customHeight="1" spans="1:5">
      <c r="A26" s="52" t="s">
        <v>98</v>
      </c>
      <c r="B26" s="53" t="s">
        <v>90</v>
      </c>
      <c r="C26" s="54" t="s">
        <v>97</v>
      </c>
      <c r="D26" s="55">
        <f>829.11-100</f>
        <v>729.11</v>
      </c>
      <c r="E26" s="56">
        <f>D26/C26</f>
        <v>1.71245038401015</v>
      </c>
    </row>
    <row r="27" s="37" customFormat="1" ht="19" customHeight="1" spans="1:5">
      <c r="A27" s="52" t="s">
        <v>99</v>
      </c>
      <c r="B27" s="53" t="s">
        <v>100</v>
      </c>
      <c r="C27" s="54" t="s">
        <v>101</v>
      </c>
      <c r="D27" s="55">
        <f>D28</f>
        <v>0</v>
      </c>
      <c r="E27" s="56">
        <f>D27/C27</f>
        <v>0</v>
      </c>
    </row>
    <row r="28" s="37" customFormat="1" ht="19" customHeight="1" spans="1:5">
      <c r="A28" s="52" t="s">
        <v>102</v>
      </c>
      <c r="B28" s="53" t="s">
        <v>90</v>
      </c>
      <c r="C28" s="54" t="s">
        <v>101</v>
      </c>
      <c r="D28" s="55"/>
      <c r="E28" s="56">
        <f>D28/C28</f>
        <v>0</v>
      </c>
    </row>
    <row r="29" s="37" customFormat="1" ht="19" customHeight="1" spans="1:5">
      <c r="A29" s="52" t="s">
        <v>103</v>
      </c>
      <c r="B29" s="53" t="s">
        <v>104</v>
      </c>
      <c r="C29" s="54" t="s">
        <v>105</v>
      </c>
      <c r="D29" s="55">
        <f>SUM(D30:D31)</f>
        <v>24.28</v>
      </c>
      <c r="E29" s="56">
        <f>D29/C29</f>
        <v>0.123644141162092</v>
      </c>
    </row>
    <row r="30" s="37" customFormat="1" ht="19" customHeight="1" spans="1:5">
      <c r="A30" s="52" t="s">
        <v>106</v>
      </c>
      <c r="B30" s="53" t="s">
        <v>90</v>
      </c>
      <c r="C30" s="54" t="s">
        <v>107</v>
      </c>
      <c r="D30" s="55">
        <v>24.28</v>
      </c>
      <c r="E30" s="56">
        <f>D30/C30</f>
        <v>0.13414364640884</v>
      </c>
    </row>
    <row r="31" s="37" customFormat="1" ht="19" customHeight="1" spans="1:5">
      <c r="A31" s="52" t="s">
        <v>108</v>
      </c>
      <c r="B31" s="53" t="s">
        <v>109</v>
      </c>
      <c r="C31" s="54" t="s">
        <v>110</v>
      </c>
      <c r="D31" s="55"/>
      <c r="E31" s="56">
        <f>D31/C31</f>
        <v>0</v>
      </c>
    </row>
    <row r="32" s="37" customFormat="1" ht="19" customHeight="1" spans="1:5">
      <c r="A32" s="52" t="s">
        <v>111</v>
      </c>
      <c r="B32" s="53" t="s">
        <v>112</v>
      </c>
      <c r="C32" s="54" t="s">
        <v>64</v>
      </c>
      <c r="D32" s="55">
        <f>D33+D35</f>
        <v>19.44</v>
      </c>
      <c r="E32" s="56" t="e">
        <f>D32/C32</f>
        <v>#DIV/0!</v>
      </c>
    </row>
    <row r="33" s="37" customFormat="1" ht="19" customHeight="1" spans="1:5">
      <c r="A33" s="52" t="s">
        <v>113</v>
      </c>
      <c r="B33" s="53" t="s">
        <v>114</v>
      </c>
      <c r="C33" s="54" t="s">
        <v>64</v>
      </c>
      <c r="D33" s="55">
        <f>D34</f>
        <v>6.3</v>
      </c>
      <c r="E33" s="56" t="e">
        <f>D33/C33</f>
        <v>#DIV/0!</v>
      </c>
    </row>
    <row r="34" s="37" customFormat="1" ht="19" customHeight="1" spans="1:5">
      <c r="A34" s="52" t="s">
        <v>115</v>
      </c>
      <c r="B34" s="53" t="s">
        <v>116</v>
      </c>
      <c r="C34" s="54" t="s">
        <v>64</v>
      </c>
      <c r="D34" s="55">
        <v>6.3</v>
      </c>
      <c r="E34" s="56" t="e">
        <f>D34/C34</f>
        <v>#DIV/0!</v>
      </c>
    </row>
    <row r="35" s="37" customFormat="1" ht="19" customHeight="1" spans="1:5">
      <c r="A35" s="52" t="s">
        <v>117</v>
      </c>
      <c r="B35" s="53" t="s">
        <v>118</v>
      </c>
      <c r="C35" s="54" t="s">
        <v>64</v>
      </c>
      <c r="D35" s="55">
        <f>SUM(D36:D37)</f>
        <v>13.14</v>
      </c>
      <c r="E35" s="56" t="e">
        <f>D35/C35</f>
        <v>#DIV/0!</v>
      </c>
    </row>
    <row r="36" s="37" customFormat="1" ht="19" customHeight="1" spans="1:5">
      <c r="A36" s="52" t="s">
        <v>119</v>
      </c>
      <c r="B36" s="53" t="s">
        <v>120</v>
      </c>
      <c r="C36" s="54" t="s">
        <v>64</v>
      </c>
      <c r="D36" s="55">
        <v>6.58</v>
      </c>
      <c r="E36" s="56" t="e">
        <f>D36/C36</f>
        <v>#DIV/0!</v>
      </c>
    </row>
    <row r="37" s="37" customFormat="1" ht="19" customHeight="1" spans="1:5">
      <c r="A37" s="52" t="s">
        <v>121</v>
      </c>
      <c r="B37" s="53" t="s">
        <v>122</v>
      </c>
      <c r="C37" s="54" t="s">
        <v>64</v>
      </c>
      <c r="D37" s="55">
        <v>6.56</v>
      </c>
      <c r="E37" s="56" t="e">
        <f>D37/C37</f>
        <v>#DIV/0!</v>
      </c>
    </row>
    <row r="38" s="37" customFormat="1" ht="19" customHeight="1" spans="1:5">
      <c r="A38" s="52" t="s">
        <v>123</v>
      </c>
      <c r="B38" s="53" t="s">
        <v>124</v>
      </c>
      <c r="C38" s="54">
        <v>949.92</v>
      </c>
      <c r="D38" s="55">
        <f>D39+D41</f>
        <v>600.88</v>
      </c>
      <c r="E38" s="56">
        <f>D38/C38</f>
        <v>0.632558531244736</v>
      </c>
    </row>
    <row r="39" s="37" customFormat="1" ht="19" customHeight="1" spans="1:5">
      <c r="A39" s="52" t="s">
        <v>125</v>
      </c>
      <c r="B39" s="53" t="s">
        <v>126</v>
      </c>
      <c r="C39" s="54" t="s">
        <v>127</v>
      </c>
      <c r="D39" s="55">
        <f>D40</f>
        <v>59.61</v>
      </c>
      <c r="E39" s="56">
        <f>D39/C39</f>
        <v>0.423066004258339</v>
      </c>
    </row>
    <row r="40" s="37" customFormat="1" ht="19" customHeight="1" spans="1:5">
      <c r="A40" s="52" t="s">
        <v>128</v>
      </c>
      <c r="B40" s="53" t="s">
        <v>129</v>
      </c>
      <c r="C40" s="54" t="s">
        <v>127</v>
      </c>
      <c r="D40" s="55">
        <v>59.61</v>
      </c>
      <c r="E40" s="56">
        <f>D40/C40</f>
        <v>0.423066004258339</v>
      </c>
    </row>
    <row r="41" s="37" customFormat="1" ht="19" customHeight="1" spans="1:5">
      <c r="A41" s="52" t="s">
        <v>130</v>
      </c>
      <c r="B41" s="53" t="s">
        <v>131</v>
      </c>
      <c r="C41" s="54" t="s">
        <v>132</v>
      </c>
      <c r="D41" s="55">
        <f>D42</f>
        <v>541.27</v>
      </c>
      <c r="E41" s="56">
        <f>D41/C41</f>
        <v>0.669044028577785</v>
      </c>
    </row>
    <row r="42" s="37" customFormat="1" ht="19" customHeight="1" spans="1:5">
      <c r="A42" s="52" t="s">
        <v>133</v>
      </c>
      <c r="B42" s="53" t="s">
        <v>134</v>
      </c>
      <c r="C42" s="54" t="s">
        <v>132</v>
      </c>
      <c r="D42" s="55">
        <v>541.27</v>
      </c>
      <c r="E42" s="56">
        <f>D42/C42</f>
        <v>0.669044028577785</v>
      </c>
    </row>
    <row r="43" s="37" customFormat="1" ht="19" customHeight="1" spans="1:5">
      <c r="A43" s="52" t="s">
        <v>135</v>
      </c>
      <c r="B43" s="53" t="s">
        <v>136</v>
      </c>
      <c r="C43" s="54" t="s">
        <v>137</v>
      </c>
      <c r="D43" s="55">
        <f>D44+D48+D50+D54</f>
        <v>4635.32</v>
      </c>
      <c r="E43" s="56">
        <f>D43/C43</f>
        <v>0.793235630334933</v>
      </c>
    </row>
    <row r="44" s="37" customFormat="1" ht="19" customHeight="1" spans="1:5">
      <c r="A44" s="52" t="s">
        <v>138</v>
      </c>
      <c r="B44" s="53" t="s">
        <v>139</v>
      </c>
      <c r="C44" s="54" t="s">
        <v>140</v>
      </c>
      <c r="D44" s="55">
        <f>SUM(D45:D47)</f>
        <v>4256.89</v>
      </c>
      <c r="E44" s="56">
        <f>D44/C44</f>
        <v>0.817069261701168</v>
      </c>
    </row>
    <row r="45" s="37" customFormat="1" ht="19" customHeight="1" spans="1:5">
      <c r="A45" s="52" t="s">
        <v>141</v>
      </c>
      <c r="B45" s="53" t="s">
        <v>142</v>
      </c>
      <c r="C45" s="54" t="s">
        <v>143</v>
      </c>
      <c r="D45" s="55">
        <f>1185.28+684.11-27</f>
        <v>1842.39</v>
      </c>
      <c r="E45" s="56">
        <f>D45/C45</f>
        <v>0.841051228441782</v>
      </c>
    </row>
    <row r="46" s="37" customFormat="1" ht="19" customHeight="1" spans="1:5">
      <c r="A46" s="52" t="s">
        <v>144</v>
      </c>
      <c r="B46" s="53" t="s">
        <v>145</v>
      </c>
      <c r="C46" s="54" t="s">
        <v>146</v>
      </c>
      <c r="D46" s="55">
        <f>2248.4+166.1</f>
        <v>2414.5</v>
      </c>
      <c r="E46" s="56">
        <f>D46/C46</f>
        <v>0.878821298449824</v>
      </c>
    </row>
    <row r="47" s="37" customFormat="1" ht="19" customHeight="1" spans="1:5">
      <c r="A47" s="52" t="s">
        <v>147</v>
      </c>
      <c r="B47" s="53" t="s">
        <v>148</v>
      </c>
      <c r="C47" s="54" t="s">
        <v>149</v>
      </c>
      <c r="D47" s="55"/>
      <c r="E47" s="56">
        <f>D47/C47</f>
        <v>0</v>
      </c>
    </row>
    <row r="48" s="37" customFormat="1" ht="19" customHeight="1" spans="1:5">
      <c r="A48" s="52" t="s">
        <v>150</v>
      </c>
      <c r="B48" s="53" t="s">
        <v>151</v>
      </c>
      <c r="C48" s="54" t="s">
        <v>152</v>
      </c>
      <c r="D48" s="55">
        <f>D49</f>
        <v>98.73</v>
      </c>
      <c r="E48" s="56">
        <f>D48/C48</f>
        <v>1.10982464028777</v>
      </c>
    </row>
    <row r="49" s="37" customFormat="1" ht="19" customHeight="1" spans="1:5">
      <c r="A49" s="52" t="s">
        <v>153</v>
      </c>
      <c r="B49" s="53" t="s">
        <v>154</v>
      </c>
      <c r="C49" s="54" t="s">
        <v>152</v>
      </c>
      <c r="D49" s="55">
        <f>65.73+33</f>
        <v>98.73</v>
      </c>
      <c r="E49" s="56">
        <f>D49/C49</f>
        <v>1.10982464028777</v>
      </c>
    </row>
    <row r="50" s="37" customFormat="1" ht="19" customHeight="1" spans="1:5">
      <c r="A50" s="52" t="s">
        <v>155</v>
      </c>
      <c r="B50" s="53" t="s">
        <v>156</v>
      </c>
      <c r="C50" s="54" t="s">
        <v>157</v>
      </c>
      <c r="D50" s="55">
        <f>SUM(D51:D53)</f>
        <v>0</v>
      </c>
      <c r="E50" s="56">
        <f>D50/C50</f>
        <v>0</v>
      </c>
    </row>
    <row r="51" s="37" customFormat="1" ht="19" customHeight="1" spans="1:5">
      <c r="A51" s="52" t="s">
        <v>158</v>
      </c>
      <c r="B51" s="53" t="s">
        <v>159</v>
      </c>
      <c r="C51" s="54" t="s">
        <v>160</v>
      </c>
      <c r="D51" s="55"/>
      <c r="E51" s="56">
        <f>D51/C51</f>
        <v>0</v>
      </c>
    </row>
    <row r="52" s="37" customFormat="1" ht="19" customHeight="1" spans="1:5">
      <c r="A52" s="52" t="s">
        <v>161</v>
      </c>
      <c r="B52" s="53" t="s">
        <v>162</v>
      </c>
      <c r="C52" s="54" t="s">
        <v>163</v>
      </c>
      <c r="D52" s="55"/>
      <c r="E52" s="56">
        <f>D52/C52</f>
        <v>0</v>
      </c>
    </row>
    <row r="53" s="37" customFormat="1" ht="19" customHeight="1" spans="1:5">
      <c r="A53" s="52" t="s">
        <v>164</v>
      </c>
      <c r="B53" s="53" t="s">
        <v>165</v>
      </c>
      <c r="C53" s="54" t="s">
        <v>166</v>
      </c>
      <c r="D53" s="55"/>
      <c r="E53" s="56">
        <f>D53/C53</f>
        <v>0</v>
      </c>
    </row>
    <row r="54" s="37" customFormat="1" ht="19" customHeight="1" spans="1:5">
      <c r="A54" s="52" t="s">
        <v>167</v>
      </c>
      <c r="B54" s="53" t="s">
        <v>168</v>
      </c>
      <c r="C54" s="54" t="s">
        <v>169</v>
      </c>
      <c r="D54" s="55">
        <f>D55</f>
        <v>279.7</v>
      </c>
      <c r="E54" s="56">
        <f>D54/C54</f>
        <v>0.930967913726534</v>
      </c>
    </row>
    <row r="55" s="37" customFormat="1" ht="19" customHeight="1" spans="1:5">
      <c r="A55" s="52" t="s">
        <v>170</v>
      </c>
      <c r="B55" s="53" t="s">
        <v>171</v>
      </c>
      <c r="C55" s="54" t="s">
        <v>169</v>
      </c>
      <c r="D55" s="55">
        <v>279.7</v>
      </c>
      <c r="E55" s="56">
        <f>D55/C55</f>
        <v>0.930967913726534</v>
      </c>
    </row>
    <row r="56" s="37" customFormat="1" ht="19" customHeight="1" spans="1:5">
      <c r="A56" s="52" t="s">
        <v>172</v>
      </c>
      <c r="B56" s="53" t="s">
        <v>173</v>
      </c>
      <c r="C56" s="54" t="s">
        <v>174</v>
      </c>
      <c r="D56" s="55">
        <f>D57</f>
        <v>0</v>
      </c>
      <c r="E56" s="56">
        <f>D56/C56</f>
        <v>0</v>
      </c>
    </row>
    <row r="57" s="37" customFormat="1" ht="19" customHeight="1" spans="1:5">
      <c r="A57" s="52" t="s">
        <v>175</v>
      </c>
      <c r="B57" s="53" t="s">
        <v>176</v>
      </c>
      <c r="C57" s="54" t="s">
        <v>174</v>
      </c>
      <c r="D57" s="55">
        <f>D58</f>
        <v>0</v>
      </c>
      <c r="E57" s="56">
        <f>D57/C57</f>
        <v>0</v>
      </c>
    </row>
    <row r="58" s="37" customFormat="1" ht="19" customHeight="1" spans="1:5">
      <c r="A58" s="52" t="s">
        <v>177</v>
      </c>
      <c r="B58" s="53" t="s">
        <v>178</v>
      </c>
      <c r="C58" s="54" t="s">
        <v>174</v>
      </c>
      <c r="D58" s="55"/>
      <c r="E58" s="56">
        <f>D58/C58</f>
        <v>0</v>
      </c>
    </row>
    <row r="59" s="37" customFormat="1" ht="19" customHeight="1" spans="1:5">
      <c r="A59" s="52" t="s">
        <v>179</v>
      </c>
      <c r="B59" s="53" t="s">
        <v>180</v>
      </c>
      <c r="C59" s="54" t="s">
        <v>181</v>
      </c>
      <c r="D59" s="55">
        <f>D60</f>
        <v>198.87</v>
      </c>
      <c r="E59" s="56">
        <f>D59/C59</f>
        <v>0.232664521789997</v>
      </c>
    </row>
    <row r="60" s="37" customFormat="1" ht="19" customHeight="1" spans="1:5">
      <c r="A60" s="52" t="s">
        <v>182</v>
      </c>
      <c r="B60" s="53" t="s">
        <v>183</v>
      </c>
      <c r="C60" s="54" t="s">
        <v>181</v>
      </c>
      <c r="D60" s="55">
        <f>SUM(D61:D64)</f>
        <v>198.87</v>
      </c>
      <c r="E60" s="56">
        <f>D60/C60</f>
        <v>0.232664521789997</v>
      </c>
    </row>
    <row r="61" s="37" customFormat="1" ht="19" customHeight="1" spans="1:5">
      <c r="A61" s="52" t="s">
        <v>184</v>
      </c>
      <c r="B61" s="53" t="s">
        <v>185</v>
      </c>
      <c r="C61" s="54" t="s">
        <v>186</v>
      </c>
      <c r="D61" s="55"/>
      <c r="E61" s="56">
        <f>D61/C61</f>
        <v>0</v>
      </c>
    </row>
    <row r="62" s="37" customFormat="1" ht="19" customHeight="1" spans="1:5">
      <c r="A62" s="52" t="s">
        <v>187</v>
      </c>
      <c r="B62" s="53" t="s">
        <v>188</v>
      </c>
      <c r="C62" s="54" t="s">
        <v>189</v>
      </c>
      <c r="D62" s="55"/>
      <c r="E62" s="56">
        <f>D62/C62</f>
        <v>0</v>
      </c>
    </row>
    <row r="63" s="37" customFormat="1" ht="19" customHeight="1" spans="1:5">
      <c r="A63" s="52" t="s">
        <v>190</v>
      </c>
      <c r="B63" s="53" t="s">
        <v>191</v>
      </c>
      <c r="C63" s="54" t="s">
        <v>192</v>
      </c>
      <c r="D63" s="57">
        <v>0.72</v>
      </c>
      <c r="E63" s="56">
        <f>D63/C63</f>
        <v>1</v>
      </c>
    </row>
    <row r="64" s="37" customFormat="1" ht="19" customHeight="1" spans="1:5">
      <c r="A64" s="52" t="s">
        <v>193</v>
      </c>
      <c r="B64" s="53" t="s">
        <v>194</v>
      </c>
      <c r="C64" s="54" t="s">
        <v>195</v>
      </c>
      <c r="D64" s="55">
        <v>198.15</v>
      </c>
      <c r="E64" s="56">
        <f>D64/C64</f>
        <v>0.410937597212717</v>
      </c>
    </row>
    <row r="65" s="37" customFormat="1" ht="19" customHeight="1" spans="1:5">
      <c r="A65" s="52" t="s">
        <v>196</v>
      </c>
      <c r="B65" s="53" t="s">
        <v>197</v>
      </c>
      <c r="C65" s="54" t="s">
        <v>198</v>
      </c>
      <c r="D65" s="55">
        <f>D66+D70+D73+D78+D82+D86+D88+D90+D94+D96+D98+D100+D102</f>
        <v>3202.9</v>
      </c>
      <c r="E65" s="56">
        <f>D65/C65</f>
        <v>0.944006271957747</v>
      </c>
    </row>
    <row r="66" s="37" customFormat="1" ht="19" customHeight="1" spans="1:5">
      <c r="A66" s="52" t="s">
        <v>199</v>
      </c>
      <c r="B66" s="53" t="s">
        <v>200</v>
      </c>
      <c r="C66" s="54" t="s">
        <v>201</v>
      </c>
      <c r="D66" s="55">
        <f>SUM(D67:D69)</f>
        <v>2157.51</v>
      </c>
      <c r="E66" s="56">
        <f>D66/C66</f>
        <v>1.0908470394321</v>
      </c>
    </row>
    <row r="67" s="37" customFormat="1" ht="19" customHeight="1" spans="1:5">
      <c r="A67" s="52" t="s">
        <v>202</v>
      </c>
      <c r="B67" s="53" t="s">
        <v>203</v>
      </c>
      <c r="C67" s="54" t="s">
        <v>204</v>
      </c>
      <c r="D67" s="55">
        <v>69.73</v>
      </c>
      <c r="E67" s="56">
        <f>D67/C67</f>
        <v>0.967800138792505</v>
      </c>
    </row>
    <row r="68" s="37" customFormat="1" ht="19" customHeight="1" spans="1:5">
      <c r="A68" s="52" t="s">
        <v>205</v>
      </c>
      <c r="B68" s="53" t="s">
        <v>206</v>
      </c>
      <c r="C68" s="54" t="s">
        <v>207</v>
      </c>
      <c r="D68" s="55">
        <v>5</v>
      </c>
      <c r="E68" s="56">
        <f>D68/C68</f>
        <v>0.6426735218509</v>
      </c>
    </row>
    <row r="69" s="37" customFormat="1" ht="19" customHeight="1" spans="1:5">
      <c r="A69" s="52" t="s">
        <v>208</v>
      </c>
      <c r="B69" s="53" t="s">
        <v>209</v>
      </c>
      <c r="C69" s="54" t="s">
        <v>210</v>
      </c>
      <c r="D69" s="55">
        <f>2218.22-135.44</f>
        <v>2082.78</v>
      </c>
      <c r="E69" s="56">
        <f t="shared" ref="E69:E132" si="2">D69/C69</f>
        <v>1.09735511064278</v>
      </c>
    </row>
    <row r="70" s="37" customFormat="1" ht="19" customHeight="1" spans="1:5">
      <c r="A70" s="52" t="s">
        <v>211</v>
      </c>
      <c r="B70" s="53" t="s">
        <v>212</v>
      </c>
      <c r="C70" s="54" t="s">
        <v>213</v>
      </c>
      <c r="D70" s="55">
        <f>SUM(D71:D72)</f>
        <v>201.89</v>
      </c>
      <c r="E70" s="56">
        <f>D70/C70</f>
        <v>2.86490705264652</v>
      </c>
    </row>
    <row r="71" s="37" customFormat="1" ht="19" customHeight="1" spans="1:5">
      <c r="A71" s="52" t="s">
        <v>214</v>
      </c>
      <c r="B71" s="53" t="s">
        <v>215</v>
      </c>
      <c r="C71" s="54" t="s">
        <v>216</v>
      </c>
      <c r="D71" s="55"/>
      <c r="E71" s="56">
        <f>D71/C71</f>
        <v>0</v>
      </c>
    </row>
    <row r="72" s="37" customFormat="1" ht="19" customHeight="1" spans="1:5">
      <c r="A72" s="52" t="s">
        <v>217</v>
      </c>
      <c r="B72" s="53" t="s">
        <v>218</v>
      </c>
      <c r="C72" s="54" t="s">
        <v>219</v>
      </c>
      <c r="D72" s="55">
        <v>201.89</v>
      </c>
      <c r="E72" s="56">
        <f>D72/C72</f>
        <v>4.00019813750743</v>
      </c>
    </row>
    <row r="73" s="37" customFormat="1" ht="19" customHeight="1" spans="1:5">
      <c r="A73" s="52" t="s">
        <v>220</v>
      </c>
      <c r="B73" s="53" t="s">
        <v>221</v>
      </c>
      <c r="C73" s="54" t="s">
        <v>222</v>
      </c>
      <c r="D73" s="55">
        <f>SUM(D74:D77)</f>
        <v>464.02</v>
      </c>
      <c r="E73" s="56">
        <f>D73/C73</f>
        <v>2.25756543738445</v>
      </c>
    </row>
    <row r="74" s="37" customFormat="1" ht="19" customHeight="1" spans="1:5">
      <c r="A74" s="52" t="s">
        <v>223</v>
      </c>
      <c r="B74" s="53" t="s">
        <v>224</v>
      </c>
      <c r="C74" s="54" t="s">
        <v>225</v>
      </c>
      <c r="D74" s="55">
        <f>19.73+101.61</f>
        <v>121.34</v>
      </c>
      <c r="E74" s="56">
        <f>D74/C74</f>
        <v>1.05752135262332</v>
      </c>
    </row>
    <row r="75" s="37" customFormat="1" ht="19" customHeight="1" spans="1:5">
      <c r="A75" s="52" t="s">
        <v>226</v>
      </c>
      <c r="B75" s="53" t="s">
        <v>227</v>
      </c>
      <c r="C75" s="54" t="s">
        <v>64</v>
      </c>
      <c r="D75" s="55">
        <v>5</v>
      </c>
      <c r="E75" s="56" t="e">
        <f>D75/C75</f>
        <v>#DIV/0!</v>
      </c>
    </row>
    <row r="76" s="37" customFormat="1" ht="19" customHeight="1" spans="1:5">
      <c r="A76" s="52" t="s">
        <v>228</v>
      </c>
      <c r="B76" s="53" t="s">
        <v>229</v>
      </c>
      <c r="C76" s="54" t="s">
        <v>230</v>
      </c>
      <c r="D76" s="55">
        <f>160.72+64.4</f>
        <v>225.12</v>
      </c>
      <c r="E76" s="56">
        <f>D76/C76</f>
        <v>3.47139552814187</v>
      </c>
    </row>
    <row r="77" s="37" customFormat="1" ht="19" customHeight="1" spans="1:5">
      <c r="A77" s="52" t="s">
        <v>231</v>
      </c>
      <c r="B77" s="53" t="s">
        <v>232</v>
      </c>
      <c r="C77" s="54" t="s">
        <v>233</v>
      </c>
      <c r="D77" s="55">
        <f>80.36+32.2</f>
        <v>112.56</v>
      </c>
      <c r="E77" s="56">
        <f>D77/C77</f>
        <v>4.33924441017733</v>
      </c>
    </row>
    <row r="78" s="37" customFormat="1" ht="19" customHeight="1" spans="1:5">
      <c r="A78" s="52" t="s">
        <v>234</v>
      </c>
      <c r="B78" s="53" t="s">
        <v>235</v>
      </c>
      <c r="C78" s="54" t="s">
        <v>236</v>
      </c>
      <c r="D78" s="55">
        <f>SUM(D79:D81)</f>
        <v>43.36</v>
      </c>
      <c r="E78" s="56">
        <f>D78/C78</f>
        <v>0.757512229210342</v>
      </c>
    </row>
    <row r="79" s="37" customFormat="1" ht="19" customHeight="1" spans="1:5">
      <c r="A79" s="52" t="s">
        <v>237</v>
      </c>
      <c r="B79" s="53" t="s">
        <v>238</v>
      </c>
      <c r="C79" s="54" t="s">
        <v>239</v>
      </c>
      <c r="D79" s="55">
        <v>3</v>
      </c>
      <c r="E79" s="56">
        <f>D79/C79</f>
        <v>0.3</v>
      </c>
    </row>
    <row r="80" s="37" customFormat="1" ht="19" customHeight="1" spans="1:5">
      <c r="A80" s="52" t="s">
        <v>240</v>
      </c>
      <c r="B80" s="53" t="s">
        <v>241</v>
      </c>
      <c r="C80" s="54" t="s">
        <v>242</v>
      </c>
      <c r="D80" s="55">
        <v>25.36</v>
      </c>
      <c r="E80" s="56">
        <f>D80/C80</f>
        <v>0.924198250728863</v>
      </c>
    </row>
    <row r="81" s="37" customFormat="1" ht="19" customHeight="1" spans="1:5">
      <c r="A81" s="52" t="s">
        <v>243</v>
      </c>
      <c r="B81" s="53" t="s">
        <v>244</v>
      </c>
      <c r="C81" s="54" t="s">
        <v>245</v>
      </c>
      <c r="D81" s="55">
        <v>15</v>
      </c>
      <c r="E81" s="56">
        <f>D81/C81</f>
        <v>0.757575757575758</v>
      </c>
    </row>
    <row r="82" s="37" customFormat="1" ht="19" customHeight="1" spans="1:5">
      <c r="A82" s="52" t="s">
        <v>246</v>
      </c>
      <c r="B82" s="53" t="s">
        <v>247</v>
      </c>
      <c r="C82" s="54" t="s">
        <v>248</v>
      </c>
      <c r="D82" s="55">
        <f>SUM(D83:D85)</f>
        <v>78.07</v>
      </c>
      <c r="E82" s="56">
        <f>D82/C82</f>
        <v>0.786758036884007</v>
      </c>
    </row>
    <row r="83" s="37" customFormat="1" ht="19" customHeight="1" spans="1:5">
      <c r="A83" s="52" t="s">
        <v>249</v>
      </c>
      <c r="B83" s="53" t="s">
        <v>250</v>
      </c>
      <c r="C83" s="54" t="s">
        <v>64</v>
      </c>
      <c r="D83" s="55">
        <v>1</v>
      </c>
      <c r="E83" s="56" t="e">
        <f>D83/C83</f>
        <v>#DIV/0!</v>
      </c>
    </row>
    <row r="84" s="37" customFormat="1" ht="19" customHeight="1" spans="1:5">
      <c r="A84" s="52" t="s">
        <v>251</v>
      </c>
      <c r="B84" s="53" t="s">
        <v>252</v>
      </c>
      <c r="C84" s="54" t="s">
        <v>253</v>
      </c>
      <c r="D84" s="55">
        <v>46.46</v>
      </c>
      <c r="E84" s="56">
        <f>D84/C84</f>
        <v>0.769332670972015</v>
      </c>
    </row>
    <row r="85" s="37" customFormat="1" ht="19" customHeight="1" spans="1:5">
      <c r="A85" s="52" t="s">
        <v>254</v>
      </c>
      <c r="B85" s="53" t="s">
        <v>255</v>
      </c>
      <c r="C85" s="54" t="s">
        <v>256</v>
      </c>
      <c r="D85" s="55">
        <v>30.61</v>
      </c>
      <c r="E85" s="56">
        <f>D85/C85</f>
        <v>0.788105046343975</v>
      </c>
    </row>
    <row r="86" s="37" customFormat="1" ht="19" customHeight="1" spans="1:5">
      <c r="A86" s="52" t="s">
        <v>257</v>
      </c>
      <c r="B86" s="53" t="s">
        <v>258</v>
      </c>
      <c r="C86" s="54" t="s">
        <v>259</v>
      </c>
      <c r="D86" s="55">
        <f t="shared" ref="D86:D90" si="3">SUM(D87:D87)</f>
        <v>3</v>
      </c>
      <c r="E86" s="56">
        <f>D86/C86</f>
        <v>0.857142857142857</v>
      </c>
    </row>
    <row r="87" s="37" customFormat="1" ht="19" customHeight="1" spans="1:5">
      <c r="A87" s="52" t="s">
        <v>260</v>
      </c>
      <c r="B87" s="53" t="s">
        <v>261</v>
      </c>
      <c r="C87" s="54" t="s">
        <v>259</v>
      </c>
      <c r="D87" s="55">
        <v>3</v>
      </c>
      <c r="E87" s="56">
        <f>D87/C87</f>
        <v>0.857142857142857</v>
      </c>
    </row>
    <row r="88" s="37" customFormat="1" ht="19" customHeight="1" spans="1:5">
      <c r="A88" s="52" t="s">
        <v>262</v>
      </c>
      <c r="B88" s="53" t="s">
        <v>263</v>
      </c>
      <c r="C88" s="54" t="s">
        <v>264</v>
      </c>
      <c r="D88" s="55">
        <f>SUM(D89:D89)</f>
        <v>0</v>
      </c>
      <c r="E88" s="56">
        <f>D88/C88</f>
        <v>0</v>
      </c>
    </row>
    <row r="89" s="37" customFormat="1" ht="19" customHeight="1" spans="1:5">
      <c r="A89" s="52" t="s">
        <v>265</v>
      </c>
      <c r="B89" s="53" t="s">
        <v>266</v>
      </c>
      <c r="C89" s="54" t="s">
        <v>264</v>
      </c>
      <c r="D89" s="55"/>
      <c r="E89" s="56">
        <f>D89/C89</f>
        <v>0</v>
      </c>
    </row>
    <row r="90" s="37" customFormat="1" ht="19" customHeight="1" spans="1:5">
      <c r="A90" s="52" t="s">
        <v>267</v>
      </c>
      <c r="B90" s="53" t="s">
        <v>268</v>
      </c>
      <c r="C90" s="54" t="s">
        <v>269</v>
      </c>
      <c r="D90" s="55">
        <f>SUM(D91:D93)</f>
        <v>130.31</v>
      </c>
      <c r="E90" s="56">
        <f>D90/C90</f>
        <v>0.825739813700019</v>
      </c>
    </row>
    <row r="91" s="37" customFormat="1" ht="19" customHeight="1" spans="1:5">
      <c r="A91" s="52" t="s">
        <v>270</v>
      </c>
      <c r="B91" s="53" t="s">
        <v>271</v>
      </c>
      <c r="C91" s="54" t="s">
        <v>272</v>
      </c>
      <c r="D91" s="55">
        <v>1.2</v>
      </c>
      <c r="E91" s="56">
        <f>D91/C91</f>
        <v>1</v>
      </c>
    </row>
    <row r="92" s="37" customFormat="1" ht="19" customHeight="1" spans="1:5">
      <c r="A92" s="52" t="s">
        <v>273</v>
      </c>
      <c r="B92" s="53" t="s">
        <v>274</v>
      </c>
      <c r="C92" s="54" t="s">
        <v>275</v>
      </c>
      <c r="D92" s="55">
        <v>27.58</v>
      </c>
      <c r="E92" s="56">
        <f>D92/C92</f>
        <v>1.03179947624392</v>
      </c>
    </row>
    <row r="93" s="37" customFormat="1" ht="19" customHeight="1" spans="1:5">
      <c r="A93" s="52" t="s">
        <v>276</v>
      </c>
      <c r="B93" s="53" t="s">
        <v>277</v>
      </c>
      <c r="C93" s="54" t="s">
        <v>278</v>
      </c>
      <c r="D93" s="55">
        <v>101.53</v>
      </c>
      <c r="E93" s="56">
        <f>D93/C93</f>
        <v>0.781721589159224</v>
      </c>
    </row>
    <row r="94" s="37" customFormat="1" ht="19" customHeight="1" spans="1:5">
      <c r="A94" s="52" t="s">
        <v>279</v>
      </c>
      <c r="B94" s="53" t="s">
        <v>280</v>
      </c>
      <c r="C94" s="54" t="s">
        <v>281</v>
      </c>
      <c r="D94" s="55">
        <f t="shared" ref="D94:D98" si="4">SUM(D95:D95)</f>
        <v>66.73</v>
      </c>
      <c r="E94" s="56">
        <f>D94/C94</f>
        <v>1.97426035502959</v>
      </c>
    </row>
    <row r="95" s="37" customFormat="1" ht="19" customHeight="1" spans="1:5">
      <c r="A95" s="52" t="s">
        <v>282</v>
      </c>
      <c r="B95" s="53" t="s">
        <v>283</v>
      </c>
      <c r="C95" s="54" t="s">
        <v>281</v>
      </c>
      <c r="D95" s="55">
        <v>66.73</v>
      </c>
      <c r="E95" s="56">
        <f>D95/C95</f>
        <v>1.97426035502959</v>
      </c>
    </row>
    <row r="96" s="37" customFormat="1" ht="19" customHeight="1" spans="1:5">
      <c r="A96" s="52" t="s">
        <v>284</v>
      </c>
      <c r="B96" s="53" t="s">
        <v>285</v>
      </c>
      <c r="C96" s="54" t="s">
        <v>286</v>
      </c>
      <c r="D96" s="55">
        <f t="shared" ref="D96:D100" si="5">SUM(D97:D97)</f>
        <v>46.24</v>
      </c>
      <c r="E96" s="56">
        <f>D96/C96</f>
        <v>0.92776886035313</v>
      </c>
    </row>
    <row r="97" s="37" customFormat="1" ht="19" customHeight="1" spans="1:5">
      <c r="A97" s="52" t="s">
        <v>287</v>
      </c>
      <c r="B97" s="53" t="s">
        <v>288</v>
      </c>
      <c r="C97" s="54" t="s">
        <v>286</v>
      </c>
      <c r="D97" s="55">
        <v>46.24</v>
      </c>
      <c r="E97" s="56">
        <f>D97/C97</f>
        <v>0.92776886035313</v>
      </c>
    </row>
    <row r="98" s="37" customFormat="1" ht="19" customHeight="1" spans="1:5">
      <c r="A98" s="52" t="s">
        <v>289</v>
      </c>
      <c r="B98" s="53" t="s">
        <v>290</v>
      </c>
      <c r="C98" s="54" t="s">
        <v>291</v>
      </c>
      <c r="D98" s="55">
        <f>SUM(D99:D99)</f>
        <v>0</v>
      </c>
      <c r="E98" s="56">
        <f>D98/C98</f>
        <v>0</v>
      </c>
    </row>
    <row r="99" s="37" customFormat="1" ht="19" customHeight="1" spans="1:5">
      <c r="A99" s="52" t="s">
        <v>292</v>
      </c>
      <c r="B99" s="53" t="s">
        <v>293</v>
      </c>
      <c r="C99" s="54" t="s">
        <v>291</v>
      </c>
      <c r="D99" s="55"/>
      <c r="E99" s="56">
        <f>D99/C99</f>
        <v>0</v>
      </c>
    </row>
    <row r="100" s="37" customFormat="1" ht="19" customHeight="1" spans="1:5">
      <c r="A100" s="52" t="s">
        <v>294</v>
      </c>
      <c r="B100" s="53" t="s">
        <v>295</v>
      </c>
      <c r="C100" s="54" t="s">
        <v>296</v>
      </c>
      <c r="D100" s="55">
        <f>SUM(D101:D101)</f>
        <v>0</v>
      </c>
      <c r="E100" s="56">
        <f>D100/C100</f>
        <v>0</v>
      </c>
    </row>
    <row r="101" s="37" customFormat="1" ht="19" customHeight="1" spans="1:5">
      <c r="A101" s="52" t="s">
        <v>297</v>
      </c>
      <c r="B101" s="53" t="s">
        <v>90</v>
      </c>
      <c r="C101" s="54" t="s">
        <v>296</v>
      </c>
      <c r="D101" s="55"/>
      <c r="E101" s="56">
        <f>D101/C101</f>
        <v>0</v>
      </c>
    </row>
    <row r="102" s="37" customFormat="1" ht="19" customHeight="1" spans="1:5">
      <c r="A102" s="52" t="s">
        <v>298</v>
      </c>
      <c r="B102" s="53" t="s">
        <v>299</v>
      </c>
      <c r="C102" s="54" t="s">
        <v>300</v>
      </c>
      <c r="D102" s="55">
        <f>SUM(D103:D103)</f>
        <v>11.77</v>
      </c>
      <c r="E102" s="56">
        <f>D102/C102</f>
        <v>0.320359281437126</v>
      </c>
    </row>
    <row r="103" s="37" customFormat="1" ht="19" customHeight="1" spans="1:5">
      <c r="A103" s="52" t="s">
        <v>301</v>
      </c>
      <c r="B103" s="53" t="s">
        <v>302</v>
      </c>
      <c r="C103" s="54" t="s">
        <v>300</v>
      </c>
      <c r="D103" s="55">
        <v>11.77</v>
      </c>
      <c r="E103" s="56">
        <f>D103/C103</f>
        <v>0.320359281437126</v>
      </c>
    </row>
    <row r="104" s="37" customFormat="1" ht="19" customHeight="1" spans="1:5">
      <c r="A104" s="52" t="s">
        <v>303</v>
      </c>
      <c r="B104" s="53" t="s">
        <v>304</v>
      </c>
      <c r="C104" s="54" t="s">
        <v>305</v>
      </c>
      <c r="D104" s="55">
        <f>D105+D108+D112+D114+D116+D120+D122</f>
        <v>2789.86</v>
      </c>
      <c r="E104" s="56">
        <f>D104/C104</f>
        <v>1.07593638158707</v>
      </c>
    </row>
    <row r="105" s="37" customFormat="1" ht="19" customHeight="1" spans="1:5">
      <c r="A105" s="52" t="s">
        <v>306</v>
      </c>
      <c r="B105" s="53" t="s">
        <v>307</v>
      </c>
      <c r="C105" s="54" t="s">
        <v>308</v>
      </c>
      <c r="D105" s="55">
        <f>SUM(D106:D107)</f>
        <v>1596</v>
      </c>
      <c r="E105" s="56">
        <f>D105/C105</f>
        <v>1.13628273220464</v>
      </c>
    </row>
    <row r="106" s="37" customFormat="1" ht="19" customHeight="1" spans="1:5">
      <c r="A106" s="52" t="s">
        <v>309</v>
      </c>
      <c r="B106" s="53" t="s">
        <v>310</v>
      </c>
      <c r="C106" s="54" t="s">
        <v>311</v>
      </c>
      <c r="D106" s="55">
        <f>1047+549</f>
        <v>1596</v>
      </c>
      <c r="E106" s="56">
        <f>D106/C106</f>
        <v>1.14850715658125</v>
      </c>
    </row>
    <row r="107" s="37" customFormat="1" ht="19" customHeight="1" spans="1:5">
      <c r="A107" s="52" t="s">
        <v>312</v>
      </c>
      <c r="B107" s="53" t="s">
        <v>313</v>
      </c>
      <c r="C107" s="54" t="s">
        <v>314</v>
      </c>
      <c r="D107" s="55"/>
      <c r="E107" s="56">
        <f>D107/C107</f>
        <v>0</v>
      </c>
    </row>
    <row r="108" s="37" customFormat="1" ht="19" customHeight="1" spans="1:5">
      <c r="A108" s="52" t="s">
        <v>315</v>
      </c>
      <c r="B108" s="53" t="s">
        <v>316</v>
      </c>
      <c r="C108" s="54" t="s">
        <v>317</v>
      </c>
      <c r="D108" s="55">
        <f>SUM(D109:D111)</f>
        <v>667.72</v>
      </c>
      <c r="E108" s="56">
        <f>D108/C108</f>
        <v>0.813300852618758</v>
      </c>
    </row>
    <row r="109" s="37" customFormat="1" ht="19" customHeight="1" spans="1:5">
      <c r="A109" s="52" t="s">
        <v>318</v>
      </c>
      <c r="B109" s="53" t="s">
        <v>319</v>
      </c>
      <c r="C109" s="54" t="s">
        <v>320</v>
      </c>
      <c r="D109" s="55">
        <v>667.72</v>
      </c>
      <c r="E109" s="56">
        <f>D109/C109</f>
        <v>0.834691734586729</v>
      </c>
    </row>
    <row r="110" s="37" customFormat="1" ht="19" customHeight="1" spans="1:5">
      <c r="A110" s="52" t="s">
        <v>321</v>
      </c>
      <c r="B110" s="53" t="s">
        <v>322</v>
      </c>
      <c r="C110" s="54" t="s">
        <v>323</v>
      </c>
      <c r="D110" s="55"/>
      <c r="E110" s="56">
        <f>D110/C110</f>
        <v>0</v>
      </c>
    </row>
    <row r="111" s="37" customFormat="1" ht="19" customHeight="1" spans="1:5">
      <c r="A111" s="52" t="s">
        <v>324</v>
      </c>
      <c r="B111" s="53" t="s">
        <v>325</v>
      </c>
      <c r="C111" s="54" t="s">
        <v>216</v>
      </c>
      <c r="D111" s="55"/>
      <c r="E111" s="56">
        <f>D111/C111</f>
        <v>0</v>
      </c>
    </row>
    <row r="112" s="37" customFormat="1" ht="19" customHeight="1" spans="1:5">
      <c r="A112" s="52" t="s">
        <v>326</v>
      </c>
      <c r="B112" s="53" t="s">
        <v>327</v>
      </c>
      <c r="C112" s="54" t="s">
        <v>328</v>
      </c>
      <c r="D112" s="55">
        <f t="shared" ref="D112:D116" si="6">SUM(D113:D113)</f>
        <v>0</v>
      </c>
      <c r="E112" s="56">
        <f>D112/C112</f>
        <v>0</v>
      </c>
    </row>
    <row r="113" s="37" customFormat="1" ht="19" customHeight="1" spans="1:5">
      <c r="A113" s="52" t="s">
        <v>329</v>
      </c>
      <c r="B113" s="53" t="s">
        <v>330</v>
      </c>
      <c r="C113" s="54" t="s">
        <v>328</v>
      </c>
      <c r="D113" s="55"/>
      <c r="E113" s="56">
        <f>D113/C113</f>
        <v>0</v>
      </c>
    </row>
    <row r="114" s="37" customFormat="1" ht="19" customHeight="1" spans="1:5">
      <c r="A114" s="52" t="s">
        <v>331</v>
      </c>
      <c r="B114" s="53" t="s">
        <v>332</v>
      </c>
      <c r="C114" s="54" t="s">
        <v>333</v>
      </c>
      <c r="D114" s="55">
        <f>SUM(D115:D115)</f>
        <v>227.67</v>
      </c>
      <c r="E114" s="56">
        <f>D114/C114</f>
        <v>0.847869804856249</v>
      </c>
    </row>
    <row r="115" s="37" customFormat="1" ht="19" customHeight="1" spans="1:5">
      <c r="A115" s="52" t="s">
        <v>334</v>
      </c>
      <c r="B115" s="53" t="s">
        <v>335</v>
      </c>
      <c r="C115" s="54" t="s">
        <v>333</v>
      </c>
      <c r="D115" s="55">
        <v>227.67</v>
      </c>
      <c r="E115" s="56">
        <f>D115/C115</f>
        <v>0.847869804856249</v>
      </c>
    </row>
    <row r="116" s="37" customFormat="1" ht="19" customHeight="1" spans="1:5">
      <c r="A116" s="52" t="s">
        <v>336</v>
      </c>
      <c r="B116" s="53" t="s">
        <v>337</v>
      </c>
      <c r="C116" s="54" t="s">
        <v>338</v>
      </c>
      <c r="D116" s="55">
        <f>SUM(D117:D119)</f>
        <v>298.47</v>
      </c>
      <c r="E116" s="56">
        <f>D116/C116</f>
        <v>4.46210195843923</v>
      </c>
    </row>
    <row r="117" s="37" customFormat="1" ht="19" customHeight="1" spans="1:5">
      <c r="A117" s="52" t="s">
        <v>339</v>
      </c>
      <c r="B117" s="53" t="s">
        <v>340</v>
      </c>
      <c r="C117" s="54" t="s">
        <v>64</v>
      </c>
      <c r="D117" s="55">
        <v>102.57</v>
      </c>
      <c r="E117" s="56" t="e">
        <f>D117/C117</f>
        <v>#DIV/0!</v>
      </c>
    </row>
    <row r="118" s="37" customFormat="1" ht="19" customHeight="1" spans="1:5">
      <c r="A118" s="52" t="s">
        <v>341</v>
      </c>
      <c r="B118" s="53" t="s">
        <v>342</v>
      </c>
      <c r="C118" s="54" t="s">
        <v>343</v>
      </c>
      <c r="D118" s="55">
        <f>63.9+64.88</f>
        <v>128.78</v>
      </c>
      <c r="E118" s="56">
        <f>D118/C118</f>
        <v>2.50252623396813</v>
      </c>
    </row>
    <row r="119" s="37" customFormat="1" ht="19" customHeight="1" spans="1:5">
      <c r="A119" s="52" t="s">
        <v>344</v>
      </c>
      <c r="B119" s="53" t="s">
        <v>345</v>
      </c>
      <c r="C119" s="54" t="s">
        <v>346</v>
      </c>
      <c r="D119" s="55">
        <f>47.65+19.47</f>
        <v>67.12</v>
      </c>
      <c r="E119" s="56">
        <f>D119/C119</f>
        <v>4.34715025906736</v>
      </c>
    </row>
    <row r="120" s="37" customFormat="1" ht="19" customHeight="1" spans="1:5">
      <c r="A120" s="52" t="s">
        <v>347</v>
      </c>
      <c r="B120" s="53" t="s">
        <v>348</v>
      </c>
      <c r="C120" s="54" t="s">
        <v>349</v>
      </c>
      <c r="D120" s="55">
        <f t="shared" ref="D120:D125" si="7">SUM(D121:D121)</f>
        <v>0</v>
      </c>
      <c r="E120" s="56">
        <f>D120/C120</f>
        <v>0</v>
      </c>
    </row>
    <row r="121" s="37" customFormat="1" ht="19" customHeight="1" spans="1:5">
      <c r="A121" s="52" t="s">
        <v>350</v>
      </c>
      <c r="B121" s="53" t="s">
        <v>351</v>
      </c>
      <c r="C121" s="54" t="s">
        <v>349</v>
      </c>
      <c r="D121" s="55"/>
      <c r="E121" s="56">
        <f>D121/C121</f>
        <v>0</v>
      </c>
    </row>
    <row r="122" s="37" customFormat="1" ht="19" customHeight="1" spans="1:5">
      <c r="A122" s="52" t="s">
        <v>352</v>
      </c>
      <c r="B122" s="53" t="s">
        <v>353</v>
      </c>
      <c r="C122" s="54" t="s">
        <v>354</v>
      </c>
      <c r="D122" s="55">
        <f>SUM(D123:D123)</f>
        <v>0</v>
      </c>
      <c r="E122" s="56">
        <f>D122/C122</f>
        <v>0</v>
      </c>
    </row>
    <row r="123" s="37" customFormat="1" ht="19" customHeight="1" spans="1:5">
      <c r="A123" s="52" t="s">
        <v>355</v>
      </c>
      <c r="B123" s="53" t="s">
        <v>356</v>
      </c>
      <c r="C123" s="54" t="s">
        <v>354</v>
      </c>
      <c r="D123" s="55"/>
      <c r="E123" s="56">
        <f>D123/C123</f>
        <v>0</v>
      </c>
    </row>
    <row r="124" s="37" customFormat="1" ht="19" customHeight="1" spans="1:5">
      <c r="A124" s="52" t="s">
        <v>357</v>
      </c>
      <c r="B124" s="53" t="s">
        <v>358</v>
      </c>
      <c r="C124" s="54" t="s">
        <v>359</v>
      </c>
      <c r="D124" s="55">
        <f>D125+D127</f>
        <v>121</v>
      </c>
      <c r="E124" s="56">
        <f>D124/C124</f>
        <v>0.0493317786348551</v>
      </c>
    </row>
    <row r="125" s="37" customFormat="1" ht="19" customHeight="1" spans="1:5">
      <c r="A125" s="52" t="s">
        <v>360</v>
      </c>
      <c r="B125" s="53" t="s">
        <v>361</v>
      </c>
      <c r="C125" s="54" t="s">
        <v>64</v>
      </c>
      <c r="D125" s="55">
        <f>SUM(D126:D126)</f>
        <v>3</v>
      </c>
      <c r="E125" s="56" t="e">
        <f>D125/C125</f>
        <v>#DIV/0!</v>
      </c>
    </row>
    <row r="126" s="37" customFormat="1" ht="19" customHeight="1" spans="1:5">
      <c r="A126" s="52" t="s">
        <v>362</v>
      </c>
      <c r="B126" s="53" t="s">
        <v>363</v>
      </c>
      <c r="C126" s="54" t="s">
        <v>64</v>
      </c>
      <c r="D126" s="55">
        <v>3</v>
      </c>
      <c r="E126" s="56" t="e">
        <f>D126/C126</f>
        <v>#DIV/0!</v>
      </c>
    </row>
    <row r="127" s="37" customFormat="1" ht="19" customHeight="1" spans="1:5">
      <c r="A127" s="52" t="s">
        <v>364</v>
      </c>
      <c r="B127" s="53" t="s">
        <v>365</v>
      </c>
      <c r="C127" s="54" t="s">
        <v>359</v>
      </c>
      <c r="D127" s="55">
        <f>SUM(D128:D130)</f>
        <v>118</v>
      </c>
      <c r="E127" s="56">
        <f>D127/C127</f>
        <v>0.0481086766852306</v>
      </c>
    </row>
    <row r="128" s="37" customFormat="1" ht="19" customHeight="1" spans="1:5">
      <c r="A128" s="52" t="s">
        <v>366</v>
      </c>
      <c r="B128" s="53" t="s">
        <v>367</v>
      </c>
      <c r="C128" s="54" t="s">
        <v>368</v>
      </c>
      <c r="D128" s="55">
        <v>70</v>
      </c>
      <c r="E128" s="56">
        <f>D128/C128</f>
        <v>0.0294612794612795</v>
      </c>
    </row>
    <row r="129" s="37" customFormat="1" ht="19" customHeight="1" spans="1:5">
      <c r="A129" s="52" t="s">
        <v>369</v>
      </c>
      <c r="B129" s="53" t="s">
        <v>370</v>
      </c>
      <c r="C129" s="54" t="s">
        <v>371</v>
      </c>
      <c r="D129" s="55">
        <v>48</v>
      </c>
      <c r="E129" s="56">
        <f>D129/C129</f>
        <v>0.8</v>
      </c>
    </row>
    <row r="130" s="37" customFormat="1" ht="19" customHeight="1" spans="1:5">
      <c r="A130" s="52" t="s">
        <v>372</v>
      </c>
      <c r="B130" s="53" t="s">
        <v>373</v>
      </c>
      <c r="C130" s="54" t="s">
        <v>374</v>
      </c>
      <c r="D130" s="55"/>
      <c r="E130" s="56">
        <f>D130/C130</f>
        <v>0</v>
      </c>
    </row>
    <row r="131" s="37" customFormat="1" ht="19" customHeight="1" spans="1:5">
      <c r="A131" s="52" t="s">
        <v>375</v>
      </c>
      <c r="B131" s="53" t="s">
        <v>376</v>
      </c>
      <c r="C131" s="54" t="s">
        <v>377</v>
      </c>
      <c r="D131" s="55">
        <f>D132+D135+D137</f>
        <v>3062.91</v>
      </c>
      <c r="E131" s="56">
        <f>D131/C131</f>
        <v>0.249510210831326</v>
      </c>
    </row>
    <row r="132" s="37" customFormat="1" ht="19" customHeight="1" spans="1:5">
      <c r="A132" s="52" t="s">
        <v>378</v>
      </c>
      <c r="B132" s="53" t="s">
        <v>379</v>
      </c>
      <c r="C132" s="54" t="s">
        <v>380</v>
      </c>
      <c r="D132" s="55">
        <f>SUM(D133:D134)</f>
        <v>1037.05</v>
      </c>
      <c r="E132" s="56">
        <f>D132/C132</f>
        <v>0.0922933023389929</v>
      </c>
    </row>
    <row r="133" s="37" customFormat="1" ht="19" customHeight="1" spans="1:5">
      <c r="A133" s="52" t="s">
        <v>381</v>
      </c>
      <c r="B133" s="53" t="s">
        <v>382</v>
      </c>
      <c r="C133" s="54" t="s">
        <v>383</v>
      </c>
      <c r="D133" s="55">
        <v>9.2</v>
      </c>
      <c r="E133" s="56">
        <f t="shared" ref="E133:E175" si="8">D133/C133</f>
        <v>1.53333333333333</v>
      </c>
    </row>
    <row r="134" s="37" customFormat="1" ht="19" customHeight="1" spans="1:5">
      <c r="A134" s="52" t="s">
        <v>384</v>
      </c>
      <c r="B134" s="53" t="s">
        <v>385</v>
      </c>
      <c r="C134" s="54" t="s">
        <v>386</v>
      </c>
      <c r="D134" s="55">
        <v>1027.85</v>
      </c>
      <c r="E134" s="56">
        <f>D134/C134</f>
        <v>0.0915234104391093</v>
      </c>
    </row>
    <row r="135" s="37" customFormat="1" ht="19" customHeight="1" spans="1:5">
      <c r="A135" s="52" t="s">
        <v>387</v>
      </c>
      <c r="B135" s="53" t="s">
        <v>388</v>
      </c>
      <c r="C135" s="54" t="s">
        <v>389</v>
      </c>
      <c r="D135" s="55">
        <f>SUM(D136:D136)</f>
        <v>306</v>
      </c>
      <c r="E135" s="56">
        <f>D135/C135</f>
        <v>1.542805283856</v>
      </c>
    </row>
    <row r="136" s="37" customFormat="1" ht="19" customHeight="1" spans="1:5">
      <c r="A136" s="52" t="s">
        <v>390</v>
      </c>
      <c r="B136" s="53" t="s">
        <v>391</v>
      </c>
      <c r="C136" s="54" t="s">
        <v>389</v>
      </c>
      <c r="D136" s="55">
        <v>306</v>
      </c>
      <c r="E136" s="56">
        <f>D136/C136</f>
        <v>1.542805283856</v>
      </c>
    </row>
    <row r="137" s="37" customFormat="1" ht="19" customHeight="1" spans="1:5">
      <c r="A137" s="52" t="s">
        <v>392</v>
      </c>
      <c r="B137" s="53" t="s">
        <v>393</v>
      </c>
      <c r="C137" s="54" t="s">
        <v>394</v>
      </c>
      <c r="D137" s="55">
        <f>SUM(D138:D138)</f>
        <v>1719.86</v>
      </c>
      <c r="E137" s="56">
        <f>D137/C137</f>
        <v>2.04526102984897</v>
      </c>
    </row>
    <row r="138" s="37" customFormat="1" ht="19" customHeight="1" spans="1:5">
      <c r="A138" s="52" t="s">
        <v>395</v>
      </c>
      <c r="B138" s="53" t="s">
        <v>396</v>
      </c>
      <c r="C138" s="54" t="s">
        <v>394</v>
      </c>
      <c r="D138" s="55">
        <f>1869.86-150</f>
        <v>1719.86</v>
      </c>
      <c r="E138" s="56">
        <f>D138/C138</f>
        <v>2.04526102984897</v>
      </c>
    </row>
    <row r="139" s="37" customFormat="1" ht="19" customHeight="1" spans="1:5">
      <c r="A139" s="52" t="s">
        <v>397</v>
      </c>
      <c r="B139" s="53" t="s">
        <v>398</v>
      </c>
      <c r="C139" s="54" t="s">
        <v>399</v>
      </c>
      <c r="D139" s="55">
        <f>D140+D148+D151+D156+D158+D162</f>
        <v>4564.17</v>
      </c>
      <c r="E139" s="56">
        <f>D139/C139</f>
        <v>0.254498727553758</v>
      </c>
    </row>
    <row r="140" s="37" customFormat="1" ht="19" customHeight="1" spans="1:5">
      <c r="A140" s="52" t="s">
        <v>400</v>
      </c>
      <c r="B140" s="53" t="s">
        <v>401</v>
      </c>
      <c r="C140" s="54" t="s">
        <v>402</v>
      </c>
      <c r="D140" s="55">
        <f>SUM(D141:D147)</f>
        <v>648.14</v>
      </c>
      <c r="E140" s="56">
        <f>D140/C140</f>
        <v>0.242515631021825</v>
      </c>
    </row>
    <row r="141" s="37" customFormat="1" ht="19" customHeight="1" spans="1:5">
      <c r="A141" s="52" t="s">
        <v>403</v>
      </c>
      <c r="B141" s="53" t="s">
        <v>404</v>
      </c>
      <c r="C141" s="54" t="s">
        <v>405</v>
      </c>
      <c r="D141" s="55">
        <v>19.2</v>
      </c>
      <c r="E141" s="56">
        <f>D141/C141</f>
        <v>1.12941176470588</v>
      </c>
    </row>
    <row r="142" s="37" customFormat="1" ht="19" customHeight="1" spans="1:5">
      <c r="A142" s="52" t="s">
        <v>406</v>
      </c>
      <c r="B142" s="53" t="s">
        <v>407</v>
      </c>
      <c r="C142" s="54" t="s">
        <v>408</v>
      </c>
      <c r="D142" s="55">
        <v>17.2</v>
      </c>
      <c r="E142" s="56">
        <f>D142/C142</f>
        <v>0.750763858577041</v>
      </c>
    </row>
    <row r="143" s="37" customFormat="1" ht="19" customHeight="1" spans="1:5">
      <c r="A143" s="52" t="s">
        <v>409</v>
      </c>
      <c r="B143" s="53" t="s">
        <v>410</v>
      </c>
      <c r="C143" s="54" t="s">
        <v>411</v>
      </c>
      <c r="D143" s="55"/>
      <c r="E143" s="56">
        <f>D143/C143</f>
        <v>0</v>
      </c>
    </row>
    <row r="144" s="37" customFormat="1" ht="19" customHeight="1" spans="1:5">
      <c r="A144" s="52" t="s">
        <v>412</v>
      </c>
      <c r="B144" s="53" t="s">
        <v>413</v>
      </c>
      <c r="C144" s="54" t="s">
        <v>414</v>
      </c>
      <c r="D144" s="55"/>
      <c r="E144" s="56">
        <f>D144/C144</f>
        <v>0</v>
      </c>
    </row>
    <row r="145" s="37" customFormat="1" ht="19" customHeight="1" spans="1:5">
      <c r="A145" s="52" t="s">
        <v>415</v>
      </c>
      <c r="B145" s="53" t="s">
        <v>416</v>
      </c>
      <c r="C145" s="54" t="s">
        <v>417</v>
      </c>
      <c r="D145" s="55"/>
      <c r="E145" s="56">
        <f>D145/C145</f>
        <v>0</v>
      </c>
    </row>
    <row r="146" s="37" customFormat="1" ht="19" customHeight="1" spans="1:5">
      <c r="A146" s="52" t="s">
        <v>418</v>
      </c>
      <c r="B146" s="53" t="s">
        <v>419</v>
      </c>
      <c r="C146" s="54" t="s">
        <v>420</v>
      </c>
      <c r="D146" s="55">
        <v>504.5</v>
      </c>
      <c r="E146" s="56">
        <f>D146/C146</f>
        <v>1.00398009950249</v>
      </c>
    </row>
    <row r="147" s="37" customFormat="1" ht="19" customHeight="1" spans="1:5">
      <c r="A147" s="52" t="s">
        <v>421</v>
      </c>
      <c r="B147" s="53" t="s">
        <v>422</v>
      </c>
      <c r="C147" s="54" t="s">
        <v>423</v>
      </c>
      <c r="D147" s="55">
        <v>107.24</v>
      </c>
      <c r="E147" s="56">
        <f>D147/C147</f>
        <v>0.0675076799113663</v>
      </c>
    </row>
    <row r="148" s="37" customFormat="1" ht="19" customHeight="1" spans="1:5">
      <c r="A148" s="52" t="s">
        <v>424</v>
      </c>
      <c r="B148" s="53" t="s">
        <v>425</v>
      </c>
      <c r="C148" s="54" t="s">
        <v>426</v>
      </c>
      <c r="D148" s="55">
        <f>SUM(D149:D150)</f>
        <v>3405.19</v>
      </c>
      <c r="E148" s="56">
        <f>D148/C148</f>
        <v>0.262823812901498</v>
      </c>
    </row>
    <row r="149" s="37" customFormat="1" ht="19" customHeight="1" spans="1:5">
      <c r="A149" s="52" t="s">
        <v>427</v>
      </c>
      <c r="B149" s="53" t="s">
        <v>428</v>
      </c>
      <c r="C149" s="54" t="s">
        <v>429</v>
      </c>
      <c r="D149" s="55">
        <v>3405.19</v>
      </c>
      <c r="E149" s="56">
        <f>D149/C149</f>
        <v>0.263637750199943</v>
      </c>
    </row>
    <row r="150" s="37" customFormat="1" ht="19" customHeight="1" spans="1:5">
      <c r="A150" s="52" t="s">
        <v>430</v>
      </c>
      <c r="B150" s="53" t="s">
        <v>431</v>
      </c>
      <c r="C150" s="54" t="s">
        <v>432</v>
      </c>
      <c r="D150" s="55"/>
      <c r="E150" s="56">
        <f>D150/C150</f>
        <v>0</v>
      </c>
    </row>
    <row r="151" s="37" customFormat="1" ht="19" customHeight="1" spans="1:5">
      <c r="A151" s="52" t="s">
        <v>433</v>
      </c>
      <c r="B151" s="53" t="s">
        <v>434</v>
      </c>
      <c r="C151" s="54" t="s">
        <v>435</v>
      </c>
      <c r="D151" s="55">
        <f>SUM(D152:D155)</f>
        <v>200.4</v>
      </c>
      <c r="E151" s="56">
        <f>D151/C151</f>
        <v>0.111436102183124</v>
      </c>
    </row>
    <row r="152" s="37" customFormat="1" ht="19" customHeight="1" spans="1:5">
      <c r="A152" s="52" t="s">
        <v>436</v>
      </c>
      <c r="B152" s="53" t="s">
        <v>437</v>
      </c>
      <c r="C152" s="54" t="s">
        <v>438</v>
      </c>
      <c r="D152" s="55"/>
      <c r="E152" s="56">
        <f>D152/C152</f>
        <v>0</v>
      </c>
    </row>
    <row r="153" s="37" customFormat="1" ht="19" customHeight="1" spans="1:5">
      <c r="A153" s="52" t="s">
        <v>439</v>
      </c>
      <c r="B153" s="53" t="s">
        <v>440</v>
      </c>
      <c r="C153" s="54" t="s">
        <v>441</v>
      </c>
      <c r="D153" s="55"/>
      <c r="E153" s="56">
        <f>D153/C153</f>
        <v>0</v>
      </c>
    </row>
    <row r="154" s="37" customFormat="1" ht="19" customHeight="1" spans="1:5">
      <c r="A154" s="52" t="s">
        <v>442</v>
      </c>
      <c r="B154" s="53" t="s">
        <v>443</v>
      </c>
      <c r="C154" s="54" t="s">
        <v>444</v>
      </c>
      <c r="D154" s="55"/>
      <c r="E154" s="56">
        <f>D154/C154</f>
        <v>0</v>
      </c>
    </row>
    <row r="155" s="37" customFormat="1" ht="19" customHeight="1" spans="1:5">
      <c r="A155" s="52" t="s">
        <v>445</v>
      </c>
      <c r="B155" s="53" t="s">
        <v>446</v>
      </c>
      <c r="C155" s="54" t="s">
        <v>447</v>
      </c>
      <c r="D155" s="55">
        <f>500.4-300</f>
        <v>200.4</v>
      </c>
      <c r="E155" s="56">
        <f>D155/C155</f>
        <v>1.43758967001435</v>
      </c>
    </row>
    <row r="156" s="37" customFormat="1" ht="19" customHeight="1" spans="1:5">
      <c r="A156" s="52" t="s">
        <v>448</v>
      </c>
      <c r="B156" s="53" t="s">
        <v>449</v>
      </c>
      <c r="C156" s="54" t="s">
        <v>450</v>
      </c>
      <c r="D156" s="55">
        <f>SUM(D157:D157)</f>
        <v>0</v>
      </c>
      <c r="E156" s="56">
        <f>D156/C156</f>
        <v>0</v>
      </c>
    </row>
    <row r="157" s="37" customFormat="1" ht="19" customHeight="1" spans="1:5">
      <c r="A157" s="52" t="s">
        <v>451</v>
      </c>
      <c r="B157" s="53" t="s">
        <v>452</v>
      </c>
      <c r="C157" s="54" t="s">
        <v>450</v>
      </c>
      <c r="D157" s="55"/>
      <c r="E157" s="56">
        <f>D157/C157</f>
        <v>0</v>
      </c>
    </row>
    <row r="158" s="37" customFormat="1" ht="19" customHeight="1" spans="1:5">
      <c r="A158" s="52" t="s">
        <v>453</v>
      </c>
      <c r="B158" s="53" t="s">
        <v>454</v>
      </c>
      <c r="C158" s="54" t="s">
        <v>455</v>
      </c>
      <c r="D158" s="55">
        <f>SUM(D159:D161)</f>
        <v>310.44</v>
      </c>
      <c r="E158" s="56">
        <f>D158/C158</f>
        <v>1.25238018395998</v>
      </c>
    </row>
    <row r="159" s="37" customFormat="1" ht="19" customHeight="1" spans="1:5">
      <c r="A159" s="52" t="s">
        <v>456</v>
      </c>
      <c r="B159" s="53" t="s">
        <v>457</v>
      </c>
      <c r="C159" s="54" t="s">
        <v>432</v>
      </c>
      <c r="D159" s="55"/>
      <c r="E159" s="56">
        <f>D159/C159</f>
        <v>0</v>
      </c>
    </row>
    <row r="160" s="37" customFormat="1" ht="19" customHeight="1" spans="1:5">
      <c r="A160" s="52" t="s">
        <v>458</v>
      </c>
      <c r="B160" s="53" t="s">
        <v>459</v>
      </c>
      <c r="C160" s="54" t="s">
        <v>460</v>
      </c>
      <c r="D160" s="55">
        <f>410.44-100</f>
        <v>310.44</v>
      </c>
      <c r="E160" s="56">
        <f>D160/C160</f>
        <v>2.43291536050157</v>
      </c>
    </row>
    <row r="161" s="37" customFormat="1" ht="19" customHeight="1" spans="1:5">
      <c r="A161" s="52" t="s">
        <v>461</v>
      </c>
      <c r="B161" s="53" t="s">
        <v>462</v>
      </c>
      <c r="C161" s="54" t="s">
        <v>463</v>
      </c>
      <c r="D161" s="55"/>
      <c r="E161" s="56">
        <f>D161/C161</f>
        <v>0</v>
      </c>
    </row>
    <row r="162" s="37" customFormat="1" ht="19" customHeight="1" spans="1:5">
      <c r="A162" s="52" t="s">
        <v>464</v>
      </c>
      <c r="B162" s="53" t="s">
        <v>465</v>
      </c>
      <c r="C162" s="54" t="s">
        <v>466</v>
      </c>
      <c r="D162" s="55">
        <f t="shared" ref="D162:D165" si="9">SUM(D163:D163)</f>
        <v>0</v>
      </c>
      <c r="E162" s="56">
        <f>D162/C162</f>
        <v>0</v>
      </c>
    </row>
    <row r="163" s="37" customFormat="1" ht="19" customHeight="1" spans="1:5">
      <c r="A163" s="52" t="s">
        <v>467</v>
      </c>
      <c r="B163" s="53" t="s">
        <v>468</v>
      </c>
      <c r="C163" s="54" t="s">
        <v>466</v>
      </c>
      <c r="D163" s="55"/>
      <c r="E163" s="56">
        <f>D163/C163</f>
        <v>0</v>
      </c>
    </row>
    <row r="164" s="37" customFormat="1" ht="19" customHeight="1" spans="1:5">
      <c r="A164" s="52" t="s">
        <v>469</v>
      </c>
      <c r="B164" s="53" t="s">
        <v>470</v>
      </c>
      <c r="C164" s="54" t="s">
        <v>471</v>
      </c>
      <c r="D164" s="55">
        <f>SUM(D165:D165)</f>
        <v>0</v>
      </c>
      <c r="E164" s="56">
        <f>D164/C164</f>
        <v>0</v>
      </c>
    </row>
    <row r="165" s="37" customFormat="1" ht="19" customHeight="1" spans="1:5">
      <c r="A165" s="52" t="s">
        <v>472</v>
      </c>
      <c r="B165" s="53" t="s">
        <v>473</v>
      </c>
      <c r="C165" s="54" t="s">
        <v>471</v>
      </c>
      <c r="D165" s="55">
        <f>SUM(D166:D166)</f>
        <v>0</v>
      </c>
      <c r="E165" s="56">
        <f>D165/C165</f>
        <v>0</v>
      </c>
    </row>
    <row r="166" s="37" customFormat="1" ht="19" customHeight="1" spans="1:5">
      <c r="A166" s="52" t="s">
        <v>474</v>
      </c>
      <c r="B166" s="52" t="s">
        <v>475</v>
      </c>
      <c r="C166" s="54" t="s">
        <v>471</v>
      </c>
      <c r="D166" s="58"/>
      <c r="E166" s="56">
        <f>D166/C166</f>
        <v>0</v>
      </c>
    </row>
    <row r="167" s="37" customFormat="1" ht="19" customHeight="1" spans="1:5">
      <c r="A167" s="52" t="s">
        <v>476</v>
      </c>
      <c r="B167" s="53" t="s">
        <v>477</v>
      </c>
      <c r="C167" s="54" t="s">
        <v>478</v>
      </c>
      <c r="D167" s="58">
        <f>D168+D171</f>
        <v>531</v>
      </c>
      <c r="E167" s="56">
        <f>D167/C167</f>
        <v>1.24820761148069</v>
      </c>
    </row>
    <row r="168" s="37" customFormat="1" ht="19" customHeight="1" spans="1:5">
      <c r="A168" s="52" t="s">
        <v>479</v>
      </c>
      <c r="B168" s="52" t="s">
        <v>480</v>
      </c>
      <c r="C168" s="54" t="s">
        <v>481</v>
      </c>
      <c r="D168" s="55">
        <f>SUM(D169:D170)</f>
        <v>531</v>
      </c>
      <c r="E168" s="56">
        <f>D168/C168</f>
        <v>1.68304278922345</v>
      </c>
    </row>
    <row r="169" s="37" customFormat="1" ht="19" customHeight="1" spans="1:5">
      <c r="A169" s="52" t="s">
        <v>482</v>
      </c>
      <c r="B169" s="52" t="s">
        <v>483</v>
      </c>
      <c r="C169" s="54" t="s">
        <v>484</v>
      </c>
      <c r="D169" s="55">
        <v>252</v>
      </c>
      <c r="E169" s="56">
        <f>D169/C169</f>
        <v>1.00107257776189</v>
      </c>
    </row>
    <row r="170" s="37" customFormat="1" ht="19" customHeight="1" spans="1:5">
      <c r="A170" s="52" t="s">
        <v>485</v>
      </c>
      <c r="B170" s="53" t="s">
        <v>486</v>
      </c>
      <c r="C170" s="54" t="s">
        <v>487</v>
      </c>
      <c r="D170" s="58">
        <f>286-7</f>
        <v>279</v>
      </c>
      <c r="E170" s="56">
        <f>D170/C170</f>
        <v>4.37441204139229</v>
      </c>
    </row>
    <row r="171" s="37" customFormat="1" ht="19" customHeight="1" spans="1:5">
      <c r="A171" s="52" t="s">
        <v>488</v>
      </c>
      <c r="B171" s="52" t="s">
        <v>489</v>
      </c>
      <c r="C171" s="54" t="s">
        <v>490</v>
      </c>
      <c r="D171" s="55">
        <f t="shared" ref="D171:D174" si="10">SUM(D172:D172)</f>
        <v>0</v>
      </c>
      <c r="E171" s="56">
        <f>D171/C171</f>
        <v>0</v>
      </c>
    </row>
    <row r="172" s="37" customFormat="1" ht="19" customHeight="1" spans="1:5">
      <c r="A172" s="52" t="s">
        <v>491</v>
      </c>
      <c r="B172" s="52" t="s">
        <v>492</v>
      </c>
      <c r="C172" s="54" t="s">
        <v>490</v>
      </c>
      <c r="D172" s="58"/>
      <c r="E172" s="56">
        <f>D172/C172</f>
        <v>0</v>
      </c>
    </row>
    <row r="173" s="37" customFormat="1" ht="19" customHeight="1" spans="1:5">
      <c r="A173" s="52" t="s">
        <v>493</v>
      </c>
      <c r="B173" s="52" t="s">
        <v>494</v>
      </c>
      <c r="C173" s="54" t="s">
        <v>495</v>
      </c>
      <c r="D173" s="55">
        <f>SUM(D174:D174)</f>
        <v>750</v>
      </c>
      <c r="E173" s="56">
        <f>D173/C173</f>
        <v>3.31858407079646</v>
      </c>
    </row>
    <row r="174" s="37" customFormat="1" ht="19" customHeight="1" spans="1:5">
      <c r="A174" s="52" t="s">
        <v>496</v>
      </c>
      <c r="B174" s="53" t="s">
        <v>497</v>
      </c>
      <c r="C174" s="54" t="s">
        <v>495</v>
      </c>
      <c r="D174" s="59">
        <f>SUM(D175:D175)</f>
        <v>750</v>
      </c>
      <c r="E174" s="56">
        <f>D174/C174</f>
        <v>3.31858407079646</v>
      </c>
    </row>
    <row r="175" s="37" customFormat="1" ht="19" customHeight="1" spans="1:5">
      <c r="A175" s="60" t="s">
        <v>498</v>
      </c>
      <c r="B175" s="61" t="s">
        <v>499</v>
      </c>
      <c r="C175" s="62" t="s">
        <v>495</v>
      </c>
      <c r="D175" s="58">
        <v>750</v>
      </c>
      <c r="E175" s="63">
        <f>D175/C175</f>
        <v>3.31858407079646</v>
      </c>
    </row>
    <row r="176" s="37" customFormat="1" spans="1:5">
      <c r="A176" s="38"/>
      <c r="B176" s="38"/>
      <c r="C176" s="39"/>
      <c r="D176" s="38"/>
      <c r="E176" s="40"/>
    </row>
    <row r="177" s="37" customFormat="1" spans="1:5">
      <c r="A177" s="38"/>
      <c r="B177" s="38"/>
      <c r="C177" s="39"/>
      <c r="D177" s="38"/>
      <c r="E177" s="40"/>
    </row>
  </sheetData>
  <mergeCells count="6">
    <mergeCell ref="A1:E1"/>
    <mergeCell ref="A2:E2"/>
    <mergeCell ref="A3:B3"/>
    <mergeCell ref="C3:C4"/>
    <mergeCell ref="D3:D4"/>
    <mergeCell ref="E3:E4"/>
  </mergeCells>
  <printOptions horizontalCentered="1"/>
  <pageMargins left="0.393055555555556" right="0.236111111111111" top="0.550694444444444" bottom="0.354166666666667" header="0.314583333333333" footer="0.314583333333333"/>
  <pageSetup paperSize="9" orientation="portrait" horizontalDpi="6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workbookViewId="0">
      <selection activeCell="C6" sqref="C6"/>
    </sheetView>
  </sheetViews>
  <sheetFormatPr defaultColWidth="9" defaultRowHeight="13.5" outlineLevelCol="5"/>
  <cols>
    <col min="1" max="2" width="27.25" customWidth="1"/>
    <col min="3" max="3" width="27.25" style="26" customWidth="1"/>
    <col min="8" max="8" width="15.1333333333333" customWidth="1"/>
  </cols>
  <sheetData>
    <row r="1" ht="54" customHeight="1" spans="1:6">
      <c r="A1" s="3" t="s">
        <v>500</v>
      </c>
      <c r="B1" s="3"/>
      <c r="C1" s="3"/>
      <c r="F1" s="27"/>
    </row>
    <row r="2" ht="14.25" customHeight="1" spans="1:3">
      <c r="A2" s="19" t="s">
        <v>1</v>
      </c>
      <c r="B2" s="19"/>
      <c r="C2" s="19"/>
    </row>
    <row r="3" ht="21.75" customHeight="1" spans="1:3">
      <c r="A3" s="20" t="s">
        <v>501</v>
      </c>
      <c r="B3" s="20"/>
      <c r="C3" s="28" t="s">
        <v>4</v>
      </c>
    </row>
    <row r="4" ht="21.75" customHeight="1" spans="1:3">
      <c r="A4" s="20" t="s">
        <v>24</v>
      </c>
      <c r="B4" s="20" t="s">
        <v>25</v>
      </c>
      <c r="C4" s="29"/>
    </row>
    <row r="5" ht="21.75" customHeight="1" spans="1:3">
      <c r="A5" s="22">
        <v>501</v>
      </c>
      <c r="B5" s="30" t="s">
        <v>502</v>
      </c>
      <c r="C5" s="31">
        <v>1506.69</v>
      </c>
    </row>
    <row r="6" ht="21.75" customHeight="1" spans="1:3">
      <c r="A6" s="22">
        <v>502</v>
      </c>
      <c r="B6" s="30" t="s">
        <v>503</v>
      </c>
      <c r="C6" s="32">
        <f>283.92</f>
        <v>283.92</v>
      </c>
    </row>
    <row r="7" ht="21.75" customHeight="1" spans="1:3">
      <c r="A7" s="22">
        <v>505</v>
      </c>
      <c r="B7" s="30" t="s">
        <v>504</v>
      </c>
      <c r="C7" s="32">
        <f>951.46+930.73+65.73+2254.69+1366.2</f>
        <v>5568.81</v>
      </c>
    </row>
    <row r="8" ht="21.75" customHeight="1" spans="1:3">
      <c r="A8" s="22">
        <v>509</v>
      </c>
      <c r="B8" s="30" t="s">
        <v>505</v>
      </c>
      <c r="C8" s="32">
        <f>51.63+136+95.32</f>
        <v>282.95</v>
      </c>
    </row>
    <row r="9" ht="21.75" customHeight="1" spans="1:3">
      <c r="A9" s="22"/>
      <c r="B9" s="33"/>
      <c r="C9" s="32"/>
    </row>
    <row r="10" ht="21.75" customHeight="1" spans="1:3">
      <c r="A10" s="22"/>
      <c r="B10" s="33"/>
      <c r="C10" s="32"/>
    </row>
    <row r="11" ht="21.75" customHeight="1" spans="1:3">
      <c r="A11" s="34" t="s">
        <v>506</v>
      </c>
      <c r="B11" s="35"/>
      <c r="C11" s="32">
        <f>SUM(C5:C10)</f>
        <v>7642.37</v>
      </c>
    </row>
  </sheetData>
  <mergeCells count="5">
    <mergeCell ref="A1:C1"/>
    <mergeCell ref="A2:C2"/>
    <mergeCell ref="A3:B3"/>
    <mergeCell ref="A11:B11"/>
    <mergeCell ref="C3:C4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workbookViewId="0">
      <selection activeCell="C5" sqref="C5"/>
    </sheetView>
  </sheetViews>
  <sheetFormatPr defaultColWidth="9" defaultRowHeight="13.5" outlineLevelCol="7"/>
  <cols>
    <col min="1" max="1" width="26.5" customWidth="1"/>
    <col min="2" max="4" width="20" customWidth="1"/>
    <col min="8" max="8" width="11.6333333333333" customWidth="1"/>
  </cols>
  <sheetData>
    <row r="1" ht="48" customHeight="1" spans="1:4">
      <c r="A1" s="18" t="s">
        <v>507</v>
      </c>
      <c r="B1" s="18"/>
      <c r="C1" s="18"/>
      <c r="D1" s="18"/>
    </row>
    <row r="2" ht="14.25" customHeight="1" spans="1:4">
      <c r="A2" s="19" t="s">
        <v>508</v>
      </c>
      <c r="B2" s="19"/>
      <c r="C2" s="19"/>
      <c r="D2" s="19"/>
    </row>
    <row r="3" ht="19.5" customHeight="1" spans="1:4">
      <c r="A3" s="20" t="s">
        <v>2</v>
      </c>
      <c r="B3" s="21" t="s">
        <v>509</v>
      </c>
      <c r="C3" s="21" t="s">
        <v>3</v>
      </c>
      <c r="D3" s="21" t="s">
        <v>4</v>
      </c>
    </row>
    <row r="4" ht="19.5" customHeight="1" spans="1:4">
      <c r="A4" s="22" t="s">
        <v>506</v>
      </c>
      <c r="B4" s="17">
        <f>B5+B6+B7</f>
        <v>58.59</v>
      </c>
      <c r="C4" s="17">
        <f>C5+C6+C7</f>
        <v>35.811554</v>
      </c>
      <c r="D4" s="17">
        <f>D5+D6+D7</f>
        <v>56.471176</v>
      </c>
    </row>
    <row r="5" ht="19.5" customHeight="1" spans="1:4">
      <c r="A5" s="23" t="s">
        <v>510</v>
      </c>
      <c r="B5" s="17">
        <v>0</v>
      </c>
      <c r="C5" s="24">
        <v>6.42</v>
      </c>
      <c r="D5" s="24">
        <v>0</v>
      </c>
    </row>
    <row r="6" ht="19.5" customHeight="1" spans="1:4">
      <c r="A6" s="23" t="s">
        <v>511</v>
      </c>
      <c r="B6" s="24">
        <f>2.11+0.21+1.99+3.98</f>
        <v>8.29</v>
      </c>
      <c r="C6" s="24">
        <v>0.102</v>
      </c>
      <c r="D6" s="24">
        <f>0.2+1.987376+3.9838</f>
        <v>6.171176</v>
      </c>
    </row>
    <row r="7" ht="19.5" customHeight="1" spans="1:8">
      <c r="A7" s="23" t="s">
        <v>512</v>
      </c>
      <c r="B7" s="24">
        <f>B8</f>
        <v>50.3</v>
      </c>
      <c r="C7" s="24">
        <f>C8</f>
        <v>29.289554</v>
      </c>
      <c r="D7" s="24">
        <f>D8</f>
        <v>50.3</v>
      </c>
      <c r="H7" s="25"/>
    </row>
    <row r="8" ht="19.5" customHeight="1" spans="1:4">
      <c r="A8" s="23" t="s">
        <v>513</v>
      </c>
      <c r="B8" s="17">
        <v>50.3</v>
      </c>
      <c r="C8" s="24">
        <v>29.289554</v>
      </c>
      <c r="D8" s="24">
        <f>36.8+2.7+8.1+2.7</f>
        <v>50.3</v>
      </c>
    </row>
    <row r="9" ht="19.5" customHeight="1" spans="1:4">
      <c r="A9" s="23" t="s">
        <v>514</v>
      </c>
      <c r="B9" s="17"/>
      <c r="C9" s="24"/>
      <c r="D9" s="24"/>
    </row>
  </sheetData>
  <mergeCells count="2">
    <mergeCell ref="A1:D1"/>
    <mergeCell ref="A2:D2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4"/>
  <sheetViews>
    <sheetView tabSelected="1" workbookViewId="0">
      <selection activeCell="D12" sqref="D12"/>
    </sheetView>
  </sheetViews>
  <sheetFormatPr defaultColWidth="9" defaultRowHeight="13.5" outlineLevelCol="5"/>
  <cols>
    <col min="3" max="3" width="23.1333333333333" customWidth="1"/>
    <col min="4" max="4" width="16.5" customWidth="1"/>
    <col min="5" max="5" width="12.25" customWidth="1"/>
    <col min="6" max="6" width="18.375" style="2" customWidth="1"/>
  </cols>
  <sheetData>
    <row r="1" ht="43.5" customHeight="1" spans="1:6">
      <c r="A1" s="3" t="s">
        <v>515</v>
      </c>
      <c r="B1" s="3"/>
      <c r="C1" s="3"/>
      <c r="D1" s="3"/>
      <c r="E1" s="3"/>
      <c r="F1" s="3"/>
    </row>
    <row r="2" spans="1:6">
      <c r="A2" s="4"/>
      <c r="B2" s="4"/>
      <c r="C2" s="5"/>
      <c r="D2" s="4"/>
      <c r="E2" s="4"/>
      <c r="F2" s="6" t="s">
        <v>1</v>
      </c>
    </row>
    <row r="3" s="1" customFormat="1" ht="36.75" customHeight="1" spans="1:6">
      <c r="A3" s="7" t="s">
        <v>23</v>
      </c>
      <c r="B3" s="7"/>
      <c r="C3" s="7"/>
      <c r="D3" s="7" t="s">
        <v>3</v>
      </c>
      <c r="E3" s="7" t="s">
        <v>4</v>
      </c>
      <c r="F3" s="8" t="s">
        <v>5</v>
      </c>
    </row>
    <row r="4" s="1" customFormat="1" ht="36.75" customHeight="1" spans="1:6">
      <c r="A4" s="7" t="s">
        <v>24</v>
      </c>
      <c r="B4" s="7" t="s">
        <v>25</v>
      </c>
      <c r="C4" s="7"/>
      <c r="D4" s="7"/>
      <c r="E4" s="7"/>
      <c r="F4" s="8"/>
    </row>
    <row r="5" s="1" customFormat="1" ht="36.75" customHeight="1" spans="1:6">
      <c r="A5" s="9" t="s">
        <v>44</v>
      </c>
      <c r="B5" s="10" t="s">
        <v>516</v>
      </c>
      <c r="C5" s="10"/>
      <c r="D5" s="11">
        <f>D6+D10</f>
        <v>12948.85</v>
      </c>
      <c r="E5" s="11">
        <f>E6+E10</f>
        <v>5138</v>
      </c>
      <c r="F5" s="12">
        <f t="shared" ref="F5:F15" si="0">E5/D5</f>
        <v>0.396791993111357</v>
      </c>
    </row>
    <row r="6" s="1" customFormat="1" ht="36.75" customHeight="1" spans="1:6">
      <c r="A6" s="9" t="s">
        <v>375</v>
      </c>
      <c r="B6" s="10" t="s">
        <v>376</v>
      </c>
      <c r="C6" s="10"/>
      <c r="D6" s="11">
        <f>D7</f>
        <v>12895.85</v>
      </c>
      <c r="E6" s="11">
        <f>E7</f>
        <v>5138</v>
      </c>
      <c r="F6" s="12">
        <f>E6/D6</f>
        <v>0.398422748403556</v>
      </c>
    </row>
    <row r="7" s="1" customFormat="1" ht="36.75" customHeight="1" spans="1:6">
      <c r="A7" s="9" t="s">
        <v>517</v>
      </c>
      <c r="B7" s="10" t="s">
        <v>518</v>
      </c>
      <c r="C7" s="10"/>
      <c r="D7" s="11">
        <f>D8+D9</f>
        <v>12895.85</v>
      </c>
      <c r="E7" s="11">
        <f>E8+E9</f>
        <v>5138</v>
      </c>
      <c r="F7" s="12">
        <f>E7/D7</f>
        <v>0.398422748403556</v>
      </c>
    </row>
    <row r="8" s="1" customFormat="1" ht="36.75" customHeight="1" spans="1:6">
      <c r="A8" s="9" t="s">
        <v>519</v>
      </c>
      <c r="B8" s="10" t="s">
        <v>520</v>
      </c>
      <c r="C8" s="10"/>
      <c r="D8" s="13">
        <v>4591.31</v>
      </c>
      <c r="E8" s="11"/>
      <c r="F8" s="12">
        <f>E8/D8</f>
        <v>0</v>
      </c>
    </row>
    <row r="9" s="1" customFormat="1" ht="36.75" customHeight="1" spans="1:6">
      <c r="A9" s="9" t="s">
        <v>521</v>
      </c>
      <c r="B9" s="10" t="s">
        <v>522</v>
      </c>
      <c r="C9" s="10"/>
      <c r="D9" s="13">
        <v>8304.54</v>
      </c>
      <c r="E9" s="11">
        <v>5138</v>
      </c>
      <c r="F9" s="12">
        <f>E9/D9</f>
        <v>0.618697724377268</v>
      </c>
    </row>
    <row r="10" s="1" customFormat="1" ht="36.75" customHeight="1" spans="1:6">
      <c r="A10" s="9" t="s">
        <v>493</v>
      </c>
      <c r="B10" s="10" t="s">
        <v>523</v>
      </c>
      <c r="C10" s="10"/>
      <c r="D10" s="11">
        <f>D11</f>
        <v>53</v>
      </c>
      <c r="E10" s="11"/>
      <c r="F10" s="12">
        <f>E10/D10</f>
        <v>0</v>
      </c>
    </row>
    <row r="11" ht="36.75" customHeight="1" spans="1:6">
      <c r="A11" s="9" t="s">
        <v>524</v>
      </c>
      <c r="B11" s="10" t="s">
        <v>525</v>
      </c>
      <c r="C11" s="10"/>
      <c r="D11" s="11">
        <f>D12+D13</f>
        <v>53</v>
      </c>
      <c r="E11" s="11"/>
      <c r="F11" s="12">
        <f>E11/D11</f>
        <v>0</v>
      </c>
    </row>
    <row r="12" ht="36.75" customHeight="1" spans="1:6">
      <c r="A12" s="9" t="s">
        <v>526</v>
      </c>
      <c r="B12" s="10" t="s">
        <v>527</v>
      </c>
      <c r="C12" s="10"/>
      <c r="D12" s="13">
        <v>50</v>
      </c>
      <c r="E12" s="13"/>
      <c r="F12" s="12">
        <f>E12/D12</f>
        <v>0</v>
      </c>
    </row>
    <row r="13" ht="36.75" customHeight="1" spans="1:6">
      <c r="A13" s="9" t="s">
        <v>528</v>
      </c>
      <c r="B13" s="10" t="s">
        <v>529</v>
      </c>
      <c r="C13" s="10"/>
      <c r="D13" s="13">
        <v>3</v>
      </c>
      <c r="E13" s="13"/>
      <c r="F13" s="12">
        <f>E13/D13</f>
        <v>0</v>
      </c>
    </row>
    <row r="14" ht="36.75" customHeight="1" spans="1:6">
      <c r="A14" s="14" t="s">
        <v>530</v>
      </c>
      <c r="B14" s="15"/>
      <c r="C14" s="16"/>
      <c r="D14" s="17">
        <f>D5</f>
        <v>12948.85</v>
      </c>
      <c r="E14" s="17">
        <f>E5</f>
        <v>5138</v>
      </c>
      <c r="F14" s="12">
        <f>E14/D14</f>
        <v>0.396791993111357</v>
      </c>
    </row>
  </sheetData>
  <mergeCells count="17">
    <mergeCell ref="A1:F1"/>
    <mergeCell ref="A2:B2"/>
    <mergeCell ref="A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A14:C14"/>
    <mergeCell ref="D3:D4"/>
    <mergeCell ref="E3:E4"/>
    <mergeCell ref="F3:F4"/>
  </mergeCells>
  <printOptions horizontalCentered="1"/>
  <pageMargins left="0.700694444444445" right="0.700694444444445" top="0.948611111111111" bottom="0.751388888888889" header="0.298611111111111" footer="0.298611111111111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表1</vt:lpstr>
      <vt:lpstr>表2</vt:lpstr>
      <vt:lpstr>表3</vt:lpstr>
      <vt:lpstr>表4</vt:lpstr>
      <vt:lpstr>表5</vt:lpstr>
      <vt:lpstr>表6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杜学林</dc:creator>
  <cp:lastModifiedBy>义薄云天</cp:lastModifiedBy>
  <dcterms:created xsi:type="dcterms:W3CDTF">2006-09-13T11:21:00Z</dcterms:created>
  <dcterms:modified xsi:type="dcterms:W3CDTF">2020-11-19T07:20:40Z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