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收支预算总表" sheetId="1" r:id="rId1"/>
    <sheet name="收入预算表" sheetId="2" r:id="rId2"/>
    <sheet name="支出预算表" sheetId="3" r:id="rId3"/>
    <sheet name="政府采购预算明细表" sheetId="4" r:id="rId4"/>
    <sheet name="财政拨款收支预算表" sheetId="5" r:id="rId5"/>
    <sheet name="一般公共预算财政拨款支出预算表" sheetId="6" r:id="rId6"/>
    <sheet name="一般公共预算财政拨款基本支出预算表" sheetId="7" r:id="rId7"/>
    <sheet name="政府性基金预算财政拨款支出预算表" sheetId="8" r:id="rId8"/>
    <sheet name="三公经费" sheetId="9" r:id="rId9"/>
    <sheet name="项目绩效目标申报表-在编人员基本公共卫生经费" sheetId="10" r:id="rId10"/>
    <sheet name="项目绩效目标申报表-基本公共卫生经费" sheetId="11" r:id="rId11"/>
    <sheet name="项目绩效目标申报表-企业退休人员工资" sheetId="12" r:id="rId12"/>
    <sheet name="项目绩效目标申报表-返聘退休医务人员补助" sheetId="13" r:id="rId13"/>
    <sheet name="项目绩效目标申报表-临时辅助用工补助" sheetId="14" r:id="rId14"/>
    <sheet name="项目绩效目标申报表-新招聘职工资金补助" sheetId="15" r:id="rId15"/>
    <sheet name="项目绩效目标申报表-退休职工遗属补助" sheetId="16" r:id="rId16"/>
  </sheets>
  <calcPr calcId="144525"/>
</workbook>
</file>

<file path=xl/sharedStrings.xml><?xml version="1.0" encoding="utf-8"?>
<sst xmlns="http://schemas.openxmlformats.org/spreadsheetml/2006/main" count="516" uniqueCount="212">
  <si>
    <t>亦庄医院2024年收支预算总表</t>
  </si>
  <si>
    <r>
      <rPr>
        <sz val="10.5"/>
        <color theme="1"/>
        <rFont val="宋体"/>
        <charset val="134"/>
      </rPr>
      <t>　</t>
    </r>
    <r>
      <rPr>
        <sz val="9"/>
        <color theme="1"/>
        <rFont val="宋体"/>
        <charset val="134"/>
      </rPr>
      <t>单位：万元</t>
    </r>
  </si>
  <si>
    <t>收  入</t>
  </si>
  <si>
    <t>支  出</t>
  </si>
  <si>
    <t>项  目</t>
  </si>
  <si>
    <t>预算数</t>
  </si>
  <si>
    <t>项   目</t>
  </si>
  <si>
    <t>一、一般公共预算财政拨款收入</t>
  </si>
  <si>
    <t>一、一般公共服务</t>
  </si>
  <si>
    <t>二、政府性基金预算财政拨款收入</t>
  </si>
  <si>
    <t>二、社会保障和就业</t>
  </si>
  <si>
    <t>三、事业收入</t>
  </si>
  <si>
    <t>三、医疗卫生与计划生育</t>
  </si>
  <si>
    <t>其中：专户核拨的事业收入</t>
  </si>
  <si>
    <t>四、事业单位经营收入</t>
  </si>
  <si>
    <t>五、上级补助收入</t>
  </si>
  <si>
    <t>六、附属单位上缴收入</t>
  </si>
  <si>
    <t>七、其他收入</t>
  </si>
  <si>
    <t>本年收入合计</t>
  </si>
  <si>
    <t>本年支出合计</t>
  </si>
  <si>
    <t>八、用事业基金弥补收支差额</t>
  </si>
  <si>
    <t>结转下年</t>
  </si>
  <si>
    <t>九、上年结转</t>
  </si>
  <si>
    <t xml:space="preserve">      收  入  总  计</t>
  </si>
  <si>
    <t xml:space="preserve">      支  出  总  计</t>
  </si>
  <si>
    <t>亦庄医院2024年收入预算表</t>
  </si>
  <si>
    <t>单位：万元</t>
  </si>
  <si>
    <t>功能分类科目</t>
  </si>
  <si>
    <t>合计</t>
  </si>
  <si>
    <t>上年结转</t>
  </si>
  <si>
    <t>一般公共预算财政拨款收入</t>
  </si>
  <si>
    <t>政府性基金预算财政拨款收入</t>
  </si>
  <si>
    <t>事业收入</t>
  </si>
  <si>
    <t>事业单位经营收入</t>
  </si>
  <si>
    <t>上级补助收入</t>
  </si>
  <si>
    <t>附属单位上缴收入</t>
  </si>
  <si>
    <t>其他收入</t>
  </si>
  <si>
    <t>用事业基金弥补收支差额</t>
  </si>
  <si>
    <t>科目编码</t>
  </si>
  <si>
    <t>科目名称</t>
  </si>
  <si>
    <t>金额</t>
  </si>
  <si>
    <t>社会保障和就业支出</t>
  </si>
  <si>
    <t>行政事业单位养老支出</t>
  </si>
  <si>
    <t xml:space="preserve">  事业单位离退休</t>
  </si>
  <si>
    <t xml:space="preserve">  机关事业单位基本养老保险缴费支出</t>
  </si>
  <si>
    <t xml:space="preserve">  机关事业单位职业年金缴费支出</t>
  </si>
  <si>
    <t>卫生健康支出</t>
  </si>
  <si>
    <t>基层医疗卫生机构</t>
  </si>
  <si>
    <t xml:space="preserve">  乡镇卫生院</t>
  </si>
  <si>
    <t>公共卫生</t>
  </si>
  <si>
    <t xml:space="preserve">  基本公共卫生服务</t>
  </si>
  <si>
    <t>突发公共卫生事件应急处理</t>
  </si>
  <si>
    <t>行政事业单位医疗</t>
  </si>
  <si>
    <t xml:space="preserve">  事业单位医疗</t>
  </si>
  <si>
    <t xml:space="preserve">  公务员医疗补助</t>
  </si>
  <si>
    <t>中医药事务</t>
  </si>
  <si>
    <t>中医（民族医）药专项</t>
  </si>
  <si>
    <t>其他卫生健康支出</t>
  </si>
  <si>
    <t>合    计</t>
  </si>
  <si>
    <t>亦庄医院2024年支出预算表</t>
  </si>
  <si>
    <t>单位：万元　</t>
  </si>
  <si>
    <t>政府支出经济分类科目</t>
  </si>
  <si>
    <t>部门支出经济分类科目</t>
  </si>
  <si>
    <t>基本支出</t>
  </si>
  <si>
    <t>项目支出</t>
  </si>
  <si>
    <t>上缴上级支出</t>
  </si>
  <si>
    <t>事业单位经营支出</t>
  </si>
  <si>
    <t>对附属单位补助支出</t>
  </si>
  <si>
    <t>离退休费</t>
  </si>
  <si>
    <t>退休费</t>
  </si>
  <si>
    <t>商品和服务支出</t>
  </si>
  <si>
    <t>其他商品和服务支出</t>
  </si>
  <si>
    <t>社会福利和救助</t>
  </si>
  <si>
    <t>生活补助</t>
  </si>
  <si>
    <t>工资福利支出</t>
  </si>
  <si>
    <t>机关事业单位基本养老保险缴费</t>
  </si>
  <si>
    <t>职业年金缴费</t>
  </si>
  <si>
    <t>其他工资福利支出</t>
  </si>
  <si>
    <t>住房公积金</t>
  </si>
  <si>
    <t>基本工资</t>
  </si>
  <si>
    <t>津贴补贴</t>
  </si>
  <si>
    <t>其他社会保障缴费</t>
  </si>
  <si>
    <t>绩效工资</t>
  </si>
  <si>
    <t>奖励金</t>
  </si>
  <si>
    <t>委托业务费</t>
  </si>
  <si>
    <t>劳务费</t>
  </si>
  <si>
    <t>专用材料费</t>
  </si>
  <si>
    <t>职工基本医疗保险缴费</t>
  </si>
  <si>
    <t>公务员医疗补助缴费</t>
  </si>
  <si>
    <t>亦庄医院2024年政府采购预算明细表</t>
  </si>
  <si>
    <t>单位:万元</t>
  </si>
  <si>
    <t>项目</t>
  </si>
  <si>
    <t>总计</t>
  </si>
  <si>
    <t>财政性资金</t>
  </si>
  <si>
    <t>非财政性资金</t>
  </si>
  <si>
    <t>一般公共预算</t>
  </si>
  <si>
    <t>政府性基金预算</t>
  </si>
  <si>
    <t>其他资金</t>
  </si>
  <si>
    <t>货物</t>
  </si>
  <si>
    <t>工程</t>
  </si>
  <si>
    <t>服务</t>
  </si>
  <si>
    <t>亦庄医院2024年财政拨款收支预算表</t>
  </si>
  <si>
    <t>收    入</t>
  </si>
  <si>
    <t>支    出</t>
  </si>
  <si>
    <t>一般公共预算财政拨款预算数</t>
  </si>
  <si>
    <t>政府性基金预算财政拨款预算数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</si>
  <si>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</si>
  <si>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</si>
  <si>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</si>
  <si>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</si>
  <si>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</si>
  <si>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（二）社会保障和就业</t>
  </si>
  <si>
    <t>（三）医疗卫生与计划生育</t>
  </si>
  <si>
    <t>二、上年结转</t>
  </si>
  <si>
    <t>　二、结转下年</t>
  </si>
  <si>
    <t>亦庄医院2024年一般公共预算财政拨款支出预算表</t>
  </si>
  <si>
    <t>2023（上年）执行数</t>
  </si>
  <si>
    <t>2024年年初预算数</t>
  </si>
  <si>
    <t>2024年预算数比上年执行数</t>
  </si>
  <si>
    <t>小计</t>
  </si>
  <si>
    <t>增减额</t>
  </si>
  <si>
    <t>增减%</t>
  </si>
  <si>
    <t>其他基层医疗卫生机构支出</t>
  </si>
  <si>
    <t>重大公共卫生服务</t>
  </si>
  <si>
    <t>中医药</t>
  </si>
  <si>
    <t>亦庄医院2024年一般公共预算财政拨款基本支出预算表</t>
  </si>
  <si>
    <t>2024年基本支出</t>
  </si>
  <si>
    <t>人员支出</t>
  </si>
  <si>
    <t>公用支出</t>
  </si>
  <si>
    <t>机关事业单位基本养老保险支出</t>
  </si>
  <si>
    <t>机关事业单位职业年金支出</t>
  </si>
  <si>
    <t>对个人和家庭补助支出</t>
  </si>
  <si>
    <t>亦庄医院2024年政府性基金预算财政拨款支出预算表</t>
  </si>
  <si>
    <t>部门指出经济分类科目</t>
  </si>
  <si>
    <t>本年政府性基金预算支出</t>
  </si>
  <si>
    <t>………</t>
  </si>
  <si>
    <t>亦庄医院2024年一般公共预算“三公经费”</t>
  </si>
  <si>
    <t>财政拨款支出预算表</t>
  </si>
  <si>
    <t>项    目</t>
  </si>
  <si>
    <t>2023（上年）预算数</t>
  </si>
  <si>
    <t>2023（上年）预算执行数</t>
  </si>
  <si>
    <t>2024年预算数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</si>
  <si>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</si>
  <si>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</si>
  <si>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</si>
  <si>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</si>
  <si>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</si>
  <si>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项目支出绩效目标申报表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</si>
  <si>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 xml:space="preserve">    2024 </t>
    </r>
    <r>
      <rPr>
        <sz val="10"/>
        <color theme="1"/>
        <rFont val="宋体"/>
        <charset val="134"/>
      </rPr>
      <t>年度）</t>
    </r>
  </si>
  <si>
    <t>项目名称</t>
  </si>
  <si>
    <t>在编人员基本公共卫生经费</t>
  </si>
  <si>
    <t>申请数合计（万元）</t>
  </si>
  <si>
    <t>项目绩效目标</t>
  </si>
  <si>
    <t>通过聘用在编职工，实现了我院各科室的人员配备需求，达到了提高门急诊人次数，同时发挥了减少就诊患者等待时间过长的作用，从而保障了医疗安全和患者的治愈率。</t>
  </si>
  <si>
    <t>绩效指标</t>
  </si>
  <si>
    <t>一级指标</t>
  </si>
  <si>
    <t>二级指标</t>
  </si>
  <si>
    <t>具体指标（指标内容、指标值）</t>
  </si>
  <si>
    <t>产出指标</t>
  </si>
  <si>
    <t>产出数量指标</t>
  </si>
  <si>
    <t>在编人员人数≥134人</t>
  </si>
  <si>
    <t>产出质量指标</t>
  </si>
  <si>
    <t>应补尽补率≥95%</t>
  </si>
  <si>
    <t>产出进度指标</t>
  </si>
  <si>
    <t>产出成本指标</t>
  </si>
  <si>
    <t>项目预算控制数=751.28万元</t>
  </si>
  <si>
    <t>其他产出指标</t>
  </si>
  <si>
    <t>效果指标</t>
  </si>
  <si>
    <t>经济效益指标</t>
  </si>
  <si>
    <t>收入上涨率≥15%</t>
  </si>
  <si>
    <t>社会效益指标</t>
  </si>
  <si>
    <t>环境效益指标</t>
  </si>
  <si>
    <t>可持续影响指标</t>
  </si>
  <si>
    <t>服务对象满意度指标</t>
  </si>
  <si>
    <t>职工满意度≥95%</t>
  </si>
  <si>
    <t>其他效益指标</t>
  </si>
  <si>
    <t>其他说明的问题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</si>
  <si>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 xml:space="preserve">    2024</t>
    </r>
    <r>
      <rPr>
        <sz val="10"/>
        <color theme="1"/>
        <rFont val="宋体"/>
        <charset val="134"/>
      </rPr>
      <t>年度）</t>
    </r>
  </si>
  <si>
    <t>基本公共卫生经费</t>
  </si>
  <si>
    <t>通过开展基本公共卫生服务，实现了辖区内居民看病难等问题，达到了辖区人民对我院服务的满意，充分发挥了我院医务人员的业务能力。</t>
  </si>
  <si>
    <t>基本公卫经费标准：105元/人/年</t>
  </si>
  <si>
    <t>基本公卫指标完成率≥90%</t>
  </si>
  <si>
    <t>项目预算控制数=579万元</t>
  </si>
  <si>
    <t>提高居民对基本公卫认知率10%</t>
  </si>
  <si>
    <t>辖区居民满意度≥95%</t>
  </si>
  <si>
    <t>企业退休人员工资</t>
  </si>
  <si>
    <t>通过对企业退休人员补助，实现了提高退休人员生活质量，达到了退休人员满意，充分发挥了我院对退休人员的重视程度。</t>
  </si>
  <si>
    <t>补助人数≤6人</t>
  </si>
  <si>
    <t>发放补助及时率100%</t>
  </si>
  <si>
    <t>项目预算控制数=9.829044万元</t>
  </si>
  <si>
    <t>退休职工生活保障率100%</t>
  </si>
  <si>
    <t>退休人员满意度≥95%</t>
  </si>
  <si>
    <t>返聘退休医务人员补助</t>
  </si>
  <si>
    <t>通过返聘退休医务人员到我院坐诊，实现了临床各科室的业务需求，达到了提高患者就诊率和看病难等问题，发挥了维护行业安全健康发展和保障医疗安全的作用。</t>
  </si>
  <si>
    <t>补助人数≥5人</t>
  </si>
  <si>
    <t>项目预算控制数15.6万元</t>
  </si>
  <si>
    <t>事业收入上涨率≥10%</t>
  </si>
  <si>
    <t>患者满意度≥95%</t>
  </si>
  <si>
    <t>临时辅助用工补助</t>
  </si>
  <si>
    <t>通过聘用临时辅助用工人员，实现了我院各科室的人员配备需求，达到了提高门急诊人次数，同时发挥了减少就诊患者等待时间过长的作用，从而保障了医疗安全和患者的治愈率。</t>
  </si>
  <si>
    <t>临时辅助用工人员补助人数≥137人</t>
  </si>
  <si>
    <t>项目预算控制数428.4096万元</t>
  </si>
  <si>
    <t>事业收入上涨率≥15%</t>
  </si>
  <si>
    <t>新招聘职工资金补助</t>
  </si>
  <si>
    <t>通过聘用新职工，实现了我院各科室的人员配备需求，达到了提高门急诊人次数，同时发挥了减少就诊患者等待时间过长的作用，从而保障了医疗安全和患者的治愈率。</t>
  </si>
  <si>
    <t>拟招聘人数12人</t>
  </si>
  <si>
    <t>项目预算控制数200万元</t>
  </si>
  <si>
    <t>退休职工遗属补助</t>
  </si>
  <si>
    <t>通过发放遗属补助，实现了我院对职工及家人的关怀政策，从而保障了退休职工及家属的生活质量。</t>
  </si>
  <si>
    <t>遗属人数2人</t>
  </si>
  <si>
    <t>项目预算控制数0.36万元</t>
  </si>
  <si>
    <t>遗属满意度≥95%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</si>
</sst>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3">
    <font>
      <sz val="11"/>
      <color theme="1"/>
      <name val="等线"/>
      <charset val="134"/>
      <scheme val="minor"/>
    </font>
    <font>
      <b/>
      <sz val="16"/>
      <color rgb="FF000000"/>
      <name val="黑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2"/>
      <color rgb="FFFF0000"/>
      <name val="宋体"/>
      <charset val="134"/>
    </font>
    <font>
      <sz val="1"/>
      <color theme="1"/>
      <name val="宋体"/>
      <charset val="134"/>
    </font>
    <font>
      <sz val="10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0.5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6"/>
      <color rgb="FF000000"/>
      <name val="黑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6"/>
      <color rgb="FF000000"/>
      <name val="仿宋_GB2312"/>
      <charset val="134"/>
    </font>
    <font>
      <sz val="10"/>
      <color rgb="FF000000"/>
      <name val="Arial Unicode MS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24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27" applyNumberFormat="0" applyAlignment="0" applyProtection="0">
      <alignment vertical="center"/>
    </xf>
    <xf numFmtId="0" fontId="37" fillId="12" borderId="23" applyNumberFormat="0" applyAlignment="0" applyProtection="0">
      <alignment vertical="center"/>
    </xf>
    <xf numFmtId="0" fontId="38" fillId="13" borderId="28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right" vertical="center" wrapText="1"/>
    </xf>
    <xf numFmtId="0" fontId="13" fillId="0" borderId="12" xfId="0" applyFont="1" applyBorder="1" applyAlignment="1">
      <alignment horizontal="justify" vertical="center" wrapText="1"/>
    </xf>
    <xf numFmtId="0" fontId="12" fillId="0" borderId="14" xfId="0" applyFont="1" applyBorder="1" applyAlignment="1">
      <alignment horizontal="justify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17" fillId="0" borderId="13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76" fontId="18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176" fontId="14" fillId="0" borderId="7" xfId="0" applyNumberFormat="1" applyFont="1" applyBorder="1" applyAlignment="1">
      <alignment horizontal="center" vertical="center" wrapText="1"/>
    </xf>
    <xf numFmtId="10" fontId="14" fillId="0" borderId="7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176" fontId="14" fillId="0" borderId="21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176" fontId="5" fillId="0" borderId="21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4" fillId="0" borderId="17" xfId="0" applyNumberFormat="1" applyFont="1" applyBorder="1" applyAlignment="1">
      <alignment horizontal="center" vertical="center" wrapText="1"/>
    </xf>
    <xf numFmtId="10" fontId="14" fillId="0" borderId="21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19" fillId="0" borderId="21" xfId="0" applyNumberFormat="1" applyFont="1" applyBorder="1" applyAlignment="1">
      <alignment horizontal="center" vertical="center"/>
    </xf>
    <xf numFmtId="176" fontId="19" fillId="0" borderId="20" xfId="0" applyNumberFormat="1" applyFont="1" applyBorder="1" applyAlignment="1">
      <alignment horizontal="center" vertical="center"/>
    </xf>
    <xf numFmtId="176" fontId="19" fillId="0" borderId="17" xfId="0" applyNumberFormat="1" applyFont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76" fontId="15" fillId="0" borderId="7" xfId="0" applyNumberFormat="1" applyFont="1" applyBorder="1" applyAlignment="1">
      <alignment horizontal="right" vertical="center" wrapText="1"/>
    </xf>
    <xf numFmtId="0" fontId="15" fillId="0" borderId="7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20" fillId="0" borderId="0" xfId="0" applyFont="1" applyAlignment="1">
      <alignment horizontal="justify" vertical="center" wrapText="1"/>
    </xf>
    <xf numFmtId="0" fontId="5" fillId="0" borderId="8" xfId="0" applyFont="1" applyBorder="1" applyAlignment="1">
      <alignment horizontal="right" wrapText="1"/>
    </xf>
    <xf numFmtId="0" fontId="15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justify" vertical="center" wrapText="1"/>
    </xf>
    <xf numFmtId="0" fontId="20" fillId="0" borderId="13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19" fillId="0" borderId="0" xfId="0" applyFont="1">
      <alignment vertical="center"/>
    </xf>
    <xf numFmtId="0" fontId="0" fillId="0" borderId="0" xfId="0" applyAlignment="1">
      <alignment horizontal="center" vertical="center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176" fontId="14" fillId="0" borderId="13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 wrapText="1"/>
    </xf>
    <xf numFmtId="176" fontId="15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justify" vertical="center" wrapText="1"/>
    </xf>
    <xf numFmtId="0" fontId="23" fillId="2" borderId="17" xfId="0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177" fontId="14" fillId="0" borderId="7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7" fontId="15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176" fontId="14" fillId="0" borderId="7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 indent="3"/>
    </xf>
    <xf numFmtId="0" fontId="15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B7" sqref="B7"/>
    </sheetView>
  </sheetViews>
  <sheetFormatPr defaultColWidth="9" defaultRowHeight="14.25" outlineLevelCol="3"/>
  <cols>
    <col min="1" max="1" width="24.75" customWidth="1"/>
    <col min="2" max="2" width="17.625" customWidth="1"/>
    <col min="3" max="3" width="18.375" customWidth="1"/>
    <col min="4" max="4" width="21.75" customWidth="1"/>
  </cols>
  <sheetData>
    <row r="1" ht="48" customHeight="1" spans="1:4">
      <c r="A1" s="59" t="s">
        <v>0</v>
      </c>
      <c r="B1" s="59"/>
      <c r="C1" s="59"/>
      <c r="D1" s="59"/>
    </row>
    <row r="2" ht="15" customHeight="1" spans="1:1">
      <c r="A2" s="59"/>
    </row>
    <row r="3" ht="15" spans="1:4">
      <c r="A3" s="60"/>
      <c r="B3" s="60"/>
      <c r="C3" s="60"/>
      <c r="D3" s="17" t="s">
        <v>1</v>
      </c>
    </row>
    <row r="4" ht="30.75" customHeight="1" spans="1:4">
      <c r="A4" s="144" t="s">
        <v>2</v>
      </c>
      <c r="B4" s="145"/>
      <c r="C4" s="144" t="s">
        <v>3</v>
      </c>
      <c r="D4" s="145"/>
    </row>
    <row r="5" ht="30.75" customHeight="1" spans="1:4">
      <c r="A5" s="146" t="s">
        <v>4</v>
      </c>
      <c r="B5" s="147" t="s">
        <v>5</v>
      </c>
      <c r="C5" s="147" t="s">
        <v>6</v>
      </c>
      <c r="D5" s="147" t="s">
        <v>5</v>
      </c>
    </row>
    <row r="6" ht="30.75" customHeight="1" spans="1:4">
      <c r="A6" s="73" t="s">
        <v>7</v>
      </c>
      <c r="B6" s="148">
        <v>7283.91</v>
      </c>
      <c r="C6" s="69" t="s">
        <v>8</v>
      </c>
      <c r="D6" s="148"/>
    </row>
    <row r="7" ht="30.75" customHeight="1" spans="1:4">
      <c r="A7" s="73" t="s">
        <v>9</v>
      </c>
      <c r="B7" s="92"/>
      <c r="C7" s="69" t="s">
        <v>10</v>
      </c>
      <c r="D7" s="148">
        <v>774.47</v>
      </c>
    </row>
    <row r="8" ht="30.75" customHeight="1" spans="1:4">
      <c r="A8" s="73" t="s">
        <v>11</v>
      </c>
      <c r="B8" s="148">
        <v>19600</v>
      </c>
      <c r="C8" s="69" t="s">
        <v>12</v>
      </c>
      <c r="D8" s="148">
        <f>25562.44+542.29792+4.7</f>
        <v>26109.43792</v>
      </c>
    </row>
    <row r="9" ht="30.75" customHeight="1" spans="1:4">
      <c r="A9" s="149" t="s">
        <v>13</v>
      </c>
      <c r="B9" s="92"/>
      <c r="C9" s="69"/>
      <c r="D9" s="92"/>
    </row>
    <row r="10" ht="30.75" customHeight="1" spans="1:4">
      <c r="A10" s="73" t="s">
        <v>14</v>
      </c>
      <c r="B10" s="92"/>
      <c r="C10" s="69"/>
      <c r="D10" s="92"/>
    </row>
    <row r="11" ht="30.75" customHeight="1" spans="1:4">
      <c r="A11" s="73" t="s">
        <v>15</v>
      </c>
      <c r="B11" s="92"/>
      <c r="C11" s="69"/>
      <c r="D11" s="92"/>
    </row>
    <row r="12" ht="30.75" customHeight="1" spans="1:4">
      <c r="A12" s="73" t="s">
        <v>16</v>
      </c>
      <c r="B12" s="92"/>
      <c r="C12" s="69"/>
      <c r="D12" s="92"/>
    </row>
    <row r="13" ht="30.75" customHeight="1" spans="1:4">
      <c r="A13" s="73" t="s">
        <v>17</v>
      </c>
      <c r="B13" s="92"/>
      <c r="C13" s="69"/>
      <c r="D13" s="92"/>
    </row>
    <row r="14" ht="30.75" customHeight="1" spans="1:4">
      <c r="A14" s="73"/>
      <c r="B14" s="92"/>
      <c r="C14" s="69"/>
      <c r="D14" s="92"/>
    </row>
    <row r="15" ht="30.75" customHeight="1" spans="1:4">
      <c r="A15" s="150" t="s">
        <v>18</v>
      </c>
      <c r="B15" s="148">
        <f>B6+B7+B8+B10+B11+B12+B13</f>
        <v>26883.91</v>
      </c>
      <c r="C15" s="142" t="s">
        <v>19</v>
      </c>
      <c r="D15" s="148">
        <f>D6+D7+D8</f>
        <v>26883.90792</v>
      </c>
    </row>
    <row r="16" ht="30.75" customHeight="1" spans="1:4">
      <c r="A16" s="73" t="s">
        <v>20</v>
      </c>
      <c r="B16" s="92"/>
      <c r="C16" s="69" t="s">
        <v>21</v>
      </c>
      <c r="D16" s="92"/>
    </row>
    <row r="17" ht="30.75" customHeight="1" spans="1:4">
      <c r="A17" s="73" t="s">
        <v>22</v>
      </c>
      <c r="B17" s="92"/>
      <c r="C17" s="69"/>
      <c r="D17" s="92"/>
    </row>
    <row r="18" ht="30.75" customHeight="1" spans="1:4">
      <c r="A18" s="73"/>
      <c r="B18" s="92"/>
      <c r="C18" s="69"/>
      <c r="D18" s="92"/>
    </row>
    <row r="19" ht="30.75" customHeight="1" spans="1:4">
      <c r="A19" s="94" t="s">
        <v>23</v>
      </c>
      <c r="B19" s="95">
        <f>B15+B16+B17</f>
        <v>26883.91</v>
      </c>
      <c r="C19" s="96" t="s">
        <v>24</v>
      </c>
      <c r="D19" s="95">
        <f>D15+D16</f>
        <v>26883.90792</v>
      </c>
    </row>
  </sheetData>
  <mergeCells count="3">
    <mergeCell ref="A1:D1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D13" sqref="D13:F13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150</v>
      </c>
      <c r="C3" s="3"/>
      <c r="D3" s="3"/>
      <c r="E3" s="4" t="s">
        <v>151</v>
      </c>
      <c r="F3" s="3">
        <v>751.28</v>
      </c>
    </row>
    <row r="4" ht="56.25" customHeight="1" spans="1:6">
      <c r="A4" s="5" t="s">
        <v>152</v>
      </c>
      <c r="B4" s="6" t="s">
        <v>153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160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162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165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 t="s">
        <v>169</v>
      </c>
      <c r="E15" s="6"/>
      <c r="F15" s="6"/>
    </row>
    <row r="16" ht="35.25" customHeight="1" spans="1:6">
      <c r="A16" s="8"/>
      <c r="B16" s="8"/>
      <c r="C16" s="5" t="s">
        <v>170</v>
      </c>
      <c r="D16" s="6"/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174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D15" sqref="D15:F15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177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178</v>
      </c>
      <c r="C3" s="3"/>
      <c r="D3" s="3"/>
      <c r="E3" s="4" t="s">
        <v>151</v>
      </c>
      <c r="F3" s="3">
        <v>579</v>
      </c>
    </row>
    <row r="4" ht="56.25" customHeight="1" spans="1:6">
      <c r="A4" s="5" t="s">
        <v>152</v>
      </c>
      <c r="B4" s="6" t="s">
        <v>179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180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181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182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/>
      <c r="E15" s="6"/>
      <c r="F15" s="6"/>
    </row>
    <row r="16" ht="35.25" customHeight="1" spans="1:6">
      <c r="A16" s="8"/>
      <c r="B16" s="8"/>
      <c r="C16" s="5" t="s">
        <v>170</v>
      </c>
      <c r="D16" s="6" t="s">
        <v>183</v>
      </c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184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B1" workbookViewId="0">
      <selection activeCell="G6" sqref="G6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185</v>
      </c>
      <c r="C3" s="3"/>
      <c r="D3" s="3"/>
      <c r="E3" s="4" t="s">
        <v>151</v>
      </c>
      <c r="F3" s="3">
        <v>9.829044</v>
      </c>
    </row>
    <row r="4" ht="56.25" customHeight="1" spans="1:6">
      <c r="A4" s="5" t="s">
        <v>152</v>
      </c>
      <c r="B4" s="6" t="s">
        <v>186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187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188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189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/>
      <c r="E15" s="6"/>
      <c r="F15" s="6"/>
    </row>
    <row r="16" ht="35.25" customHeight="1" spans="1:6">
      <c r="A16" s="8"/>
      <c r="B16" s="8"/>
      <c r="C16" s="5" t="s">
        <v>170</v>
      </c>
      <c r="D16" s="6" t="s">
        <v>190</v>
      </c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191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B2" workbookViewId="0">
      <selection activeCell="D15" sqref="D15:F15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192</v>
      </c>
      <c r="C3" s="3"/>
      <c r="D3" s="3"/>
      <c r="E3" s="4" t="s">
        <v>151</v>
      </c>
      <c r="F3" s="3">
        <v>15.6</v>
      </c>
    </row>
    <row r="4" ht="56.25" customHeight="1" spans="1:6">
      <c r="A4" s="5" t="s">
        <v>152</v>
      </c>
      <c r="B4" s="6" t="s">
        <v>193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194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188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195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 t="s">
        <v>196</v>
      </c>
      <c r="E15" s="6"/>
      <c r="F15" s="6"/>
    </row>
    <row r="16" ht="35.25" customHeight="1" spans="1:6">
      <c r="A16" s="8"/>
      <c r="B16" s="8"/>
      <c r="C16" s="5" t="s">
        <v>170</v>
      </c>
      <c r="D16" s="6"/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197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A4" workbookViewId="0">
      <selection activeCell="D15" sqref="D15:F15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198</v>
      </c>
      <c r="C3" s="3"/>
      <c r="D3" s="3"/>
      <c r="E3" s="4" t="s">
        <v>151</v>
      </c>
      <c r="F3" s="3">
        <v>428.4096</v>
      </c>
    </row>
    <row r="4" ht="56.25" customHeight="1" spans="1:6">
      <c r="A4" s="5" t="s">
        <v>152</v>
      </c>
      <c r="B4" s="6" t="s">
        <v>199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200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188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201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 t="s">
        <v>202</v>
      </c>
      <c r="E15" s="6"/>
      <c r="F15" s="6"/>
    </row>
    <row r="16" ht="35.25" customHeight="1" spans="1:6">
      <c r="A16" s="8"/>
      <c r="B16" s="8"/>
      <c r="C16" s="5" t="s">
        <v>170</v>
      </c>
      <c r="D16" s="6"/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197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A8" workbookViewId="0">
      <selection activeCell="D17" sqref="D17:F17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203</v>
      </c>
      <c r="C3" s="3"/>
      <c r="D3" s="3"/>
      <c r="E3" s="4" t="s">
        <v>151</v>
      </c>
      <c r="F3" s="3">
        <v>200</v>
      </c>
    </row>
    <row r="4" ht="56.25" customHeight="1" spans="1:6">
      <c r="A4" s="5" t="s">
        <v>152</v>
      </c>
      <c r="B4" s="6" t="s">
        <v>204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205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188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206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 t="s">
        <v>196</v>
      </c>
      <c r="E15" s="6"/>
      <c r="F15" s="6"/>
    </row>
    <row r="16" ht="35.25" customHeight="1" spans="1:6">
      <c r="A16" s="8"/>
      <c r="B16" s="8"/>
      <c r="C16" s="5" t="s">
        <v>170</v>
      </c>
      <c r="D16" s="6"/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174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J12" sqref="J12"/>
    </sheetView>
  </sheetViews>
  <sheetFormatPr defaultColWidth="9" defaultRowHeight="14.25" outlineLevelCol="5"/>
  <cols>
    <col min="6" max="6" width="38.75" customWidth="1"/>
  </cols>
  <sheetData>
    <row r="1" ht="51.75" customHeight="1" spans="1:6">
      <c r="A1" s="1" t="s">
        <v>147</v>
      </c>
      <c r="B1" s="1"/>
      <c r="C1" s="1"/>
      <c r="D1" s="1"/>
      <c r="E1" s="1"/>
      <c r="F1" s="1"/>
    </row>
    <row r="2" ht="34.5" customHeight="1" spans="1:6">
      <c r="A2" s="2" t="s">
        <v>148</v>
      </c>
      <c r="B2" s="2"/>
      <c r="C2" s="2"/>
      <c r="D2" s="2"/>
      <c r="E2" s="2"/>
      <c r="F2" s="2"/>
    </row>
    <row r="3" ht="35.25" customHeight="1" spans="1:6">
      <c r="A3" s="3" t="s">
        <v>149</v>
      </c>
      <c r="B3" s="3" t="s">
        <v>207</v>
      </c>
      <c r="C3" s="3"/>
      <c r="D3" s="3"/>
      <c r="E3" s="4" t="s">
        <v>151</v>
      </c>
      <c r="F3" s="3">
        <v>0.36</v>
      </c>
    </row>
    <row r="4" ht="56.25" customHeight="1" spans="1:6">
      <c r="A4" s="5" t="s">
        <v>152</v>
      </c>
      <c r="B4" s="6" t="s">
        <v>208</v>
      </c>
      <c r="C4" s="6"/>
      <c r="D4" s="6"/>
      <c r="E4" s="6"/>
      <c r="F4" s="6"/>
    </row>
    <row r="5" ht="35.25" customHeight="1" spans="1:6">
      <c r="A5" s="7" t="s">
        <v>154</v>
      </c>
      <c r="B5" s="5" t="s">
        <v>155</v>
      </c>
      <c r="C5" s="5" t="s">
        <v>156</v>
      </c>
      <c r="D5" s="5" t="s">
        <v>157</v>
      </c>
      <c r="E5" s="5"/>
      <c r="F5" s="5"/>
    </row>
    <row r="6" ht="35.25" customHeight="1" spans="1:6">
      <c r="A6" s="8"/>
      <c r="B6" s="5" t="s">
        <v>158</v>
      </c>
      <c r="C6" s="5" t="s">
        <v>159</v>
      </c>
      <c r="D6" s="6" t="s">
        <v>209</v>
      </c>
      <c r="E6" s="6"/>
      <c r="F6" s="6"/>
    </row>
    <row r="7" ht="35.25" customHeight="1" spans="1:6">
      <c r="A7" s="8"/>
      <c r="B7" s="5"/>
      <c r="C7" s="5"/>
      <c r="D7" s="6"/>
      <c r="E7" s="6"/>
      <c r="F7" s="6"/>
    </row>
    <row r="8" ht="35.25" customHeight="1" spans="1:6">
      <c r="A8" s="8"/>
      <c r="B8" s="5"/>
      <c r="C8" s="5" t="s">
        <v>161</v>
      </c>
      <c r="D8" s="6" t="s">
        <v>162</v>
      </c>
      <c r="E8" s="6"/>
      <c r="F8" s="6"/>
    </row>
    <row r="9" ht="35.25" customHeight="1" spans="1:6">
      <c r="A9" s="8"/>
      <c r="B9" s="5"/>
      <c r="C9" s="5" t="s">
        <v>163</v>
      </c>
      <c r="D9" s="6"/>
      <c r="E9" s="6"/>
      <c r="F9" s="6"/>
    </row>
    <row r="10" ht="35.25" customHeight="1" spans="1:6">
      <c r="A10" s="8"/>
      <c r="B10" s="5"/>
      <c r="C10" s="5"/>
      <c r="D10" s="6"/>
      <c r="E10" s="6"/>
      <c r="F10" s="6"/>
    </row>
    <row r="11" ht="35.25" customHeight="1" spans="1:6">
      <c r="A11" s="8"/>
      <c r="B11" s="5"/>
      <c r="C11" s="5"/>
      <c r="D11" s="6"/>
      <c r="E11" s="6"/>
      <c r="F11" s="6"/>
    </row>
    <row r="12" ht="35.25" customHeight="1" spans="1:6">
      <c r="A12" s="8"/>
      <c r="B12" s="5"/>
      <c r="C12" s="5"/>
      <c r="D12" s="6"/>
      <c r="E12" s="6"/>
      <c r="F12" s="6"/>
    </row>
    <row r="13" ht="35.25" customHeight="1" spans="1:6">
      <c r="A13" s="8"/>
      <c r="B13" s="5"/>
      <c r="C13" s="5" t="s">
        <v>164</v>
      </c>
      <c r="D13" s="6" t="s">
        <v>210</v>
      </c>
      <c r="E13" s="6"/>
      <c r="F13" s="6"/>
    </row>
    <row r="14" ht="35.25" customHeight="1" spans="1:6">
      <c r="A14" s="8"/>
      <c r="B14" s="5"/>
      <c r="C14" s="9" t="s">
        <v>166</v>
      </c>
      <c r="D14" s="10"/>
      <c r="E14" s="10"/>
      <c r="F14" s="10"/>
    </row>
    <row r="15" ht="35.25" customHeight="1" spans="1:6">
      <c r="A15" s="8"/>
      <c r="B15" s="7" t="s">
        <v>167</v>
      </c>
      <c r="C15" s="5" t="s">
        <v>168</v>
      </c>
      <c r="D15" s="6"/>
      <c r="E15" s="6"/>
      <c r="F15" s="6"/>
    </row>
    <row r="16" ht="35.25" customHeight="1" spans="1:6">
      <c r="A16" s="8"/>
      <c r="B16" s="8"/>
      <c r="C16" s="5" t="s">
        <v>170</v>
      </c>
      <c r="D16" s="6"/>
      <c r="E16" s="6"/>
      <c r="F16" s="6"/>
    </row>
    <row r="17" ht="35.25" customHeight="1" spans="1:6">
      <c r="A17" s="8"/>
      <c r="B17" s="8"/>
      <c r="C17" s="5" t="s">
        <v>171</v>
      </c>
      <c r="D17" s="6"/>
      <c r="E17" s="6"/>
      <c r="F17" s="6"/>
    </row>
    <row r="18" ht="35.25" customHeight="1" spans="1:6">
      <c r="A18" s="8"/>
      <c r="B18" s="8"/>
      <c r="C18" s="5" t="s">
        <v>172</v>
      </c>
      <c r="D18" s="6"/>
      <c r="E18" s="6"/>
      <c r="F18" s="6"/>
    </row>
    <row r="19" ht="35.25" customHeight="1" spans="1:6">
      <c r="A19" s="8"/>
      <c r="B19" s="8"/>
      <c r="C19" s="5"/>
      <c r="D19" s="6"/>
      <c r="E19" s="6"/>
      <c r="F19" s="6"/>
    </row>
    <row r="20" ht="35.25" customHeight="1" spans="1:6">
      <c r="A20" s="8"/>
      <c r="B20" s="8"/>
      <c r="C20" s="5" t="s">
        <v>173</v>
      </c>
      <c r="D20" s="6" t="s">
        <v>211</v>
      </c>
      <c r="E20" s="6"/>
      <c r="F20" s="6"/>
    </row>
    <row r="21" ht="35.25" customHeight="1" spans="1:6">
      <c r="A21" s="11"/>
      <c r="B21" s="11"/>
      <c r="C21" s="5" t="s">
        <v>175</v>
      </c>
      <c r="D21" s="12"/>
      <c r="E21" s="12"/>
      <c r="F21" s="12"/>
    </row>
    <row r="22" ht="35.25" customHeight="1" spans="1:6">
      <c r="A22" s="5" t="s">
        <v>176</v>
      </c>
      <c r="B22" s="13"/>
      <c r="C22" s="13"/>
      <c r="D22" s="13"/>
      <c r="E22" s="13"/>
      <c r="F22" s="13"/>
    </row>
    <row r="23" spans="1:6">
      <c r="A23" s="14"/>
      <c r="B23" s="14"/>
      <c r="C23" s="14"/>
      <c r="D23" s="14"/>
      <c r="E23" s="14"/>
      <c r="F23" s="14"/>
    </row>
    <row r="24" spans="1:1">
      <c r="A24" s="15"/>
    </row>
  </sheetData>
  <mergeCells count="27">
    <mergeCell ref="A1:F1"/>
    <mergeCell ref="A2:F2"/>
    <mergeCell ref="B3:D3"/>
    <mergeCell ref="B4:F4"/>
    <mergeCell ref="D5:F5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22:F22"/>
    <mergeCell ref="A5:A21"/>
    <mergeCell ref="B6:B14"/>
    <mergeCell ref="B15:B21"/>
    <mergeCell ref="C6:C7"/>
    <mergeCell ref="C9:C12"/>
    <mergeCell ref="C18:C19"/>
    <mergeCell ref="D6:F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workbookViewId="0">
      <selection activeCell="D10" sqref="D10"/>
    </sheetView>
  </sheetViews>
  <sheetFormatPr defaultColWidth="9" defaultRowHeight="14.25"/>
  <cols>
    <col min="1" max="1" width="8.375" customWidth="1"/>
    <col min="2" max="2" width="15.25" customWidth="1"/>
    <col min="3" max="3" width="12.25" customWidth="1"/>
    <col min="4" max="4" width="6.375" customWidth="1"/>
    <col min="5" max="5" width="11.25" customWidth="1"/>
    <col min="6" max="6" width="9.125" customWidth="1"/>
    <col min="7" max="7" width="11.25" customWidth="1"/>
    <col min="8" max="8" width="12.5" customWidth="1"/>
    <col min="9" max="9" width="7.125" customWidth="1"/>
    <col min="10" max="10" width="7.75" customWidth="1"/>
    <col min="11" max="11" width="7.5" customWidth="1"/>
    <col min="12" max="12" width="6.75" customWidth="1"/>
    <col min="13" max="13" width="11.25" customWidth="1"/>
  </cols>
  <sheetData>
    <row r="1" ht="41.25" customHeight="1" spans="1:13">
      <c r="A1" s="59" t="s">
        <v>25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ht="15" spans="1:13">
      <c r="A2" s="60"/>
      <c r="B2" s="60"/>
      <c r="C2" s="60"/>
      <c r="D2" s="60"/>
      <c r="E2" s="60"/>
      <c r="F2" s="60"/>
      <c r="G2" s="60"/>
      <c r="H2" s="60"/>
      <c r="I2" s="60"/>
      <c r="J2" s="60"/>
      <c r="K2" s="143"/>
      <c r="L2" s="143" t="s">
        <v>26</v>
      </c>
      <c r="M2" s="143"/>
    </row>
    <row r="3" s="116" customFormat="1" ht="25.5" customHeight="1" spans="1:13">
      <c r="A3" s="132" t="s">
        <v>27</v>
      </c>
      <c r="B3" s="133"/>
      <c r="C3" s="134" t="s">
        <v>28</v>
      </c>
      <c r="D3" s="134" t="s">
        <v>29</v>
      </c>
      <c r="E3" s="134" t="s">
        <v>30</v>
      </c>
      <c r="F3" s="134" t="s">
        <v>31</v>
      </c>
      <c r="G3" s="132" t="s">
        <v>32</v>
      </c>
      <c r="H3" s="133"/>
      <c r="I3" s="134" t="s">
        <v>33</v>
      </c>
      <c r="J3" s="134" t="s">
        <v>34</v>
      </c>
      <c r="K3" s="134" t="s">
        <v>35</v>
      </c>
      <c r="L3" s="134" t="s">
        <v>36</v>
      </c>
      <c r="M3" s="134" t="s">
        <v>37</v>
      </c>
    </row>
    <row r="4" s="116" customFormat="1" ht="25.5" customHeight="1" spans="1:13">
      <c r="A4" s="135" t="s">
        <v>38</v>
      </c>
      <c r="B4" s="136" t="s">
        <v>39</v>
      </c>
      <c r="C4" s="135"/>
      <c r="D4" s="135"/>
      <c r="E4" s="135"/>
      <c r="F4" s="135"/>
      <c r="G4" s="136" t="s">
        <v>40</v>
      </c>
      <c r="H4" s="133" t="s">
        <v>13</v>
      </c>
      <c r="I4" s="135"/>
      <c r="J4" s="135"/>
      <c r="K4" s="135"/>
      <c r="L4" s="135"/>
      <c r="M4" s="135"/>
    </row>
    <row r="5" s="116" customFormat="1" ht="27.75" customHeight="1" spans="1:13">
      <c r="A5" s="68">
        <v>208</v>
      </c>
      <c r="B5" s="69" t="s">
        <v>41</v>
      </c>
      <c r="C5" s="137">
        <f>E5+G5</f>
        <v>774.47</v>
      </c>
      <c r="D5" s="137"/>
      <c r="E5" s="137">
        <f>E6</f>
        <v>774.47</v>
      </c>
      <c r="F5" s="92"/>
      <c r="G5" s="92"/>
      <c r="H5" s="92"/>
      <c r="I5" s="92"/>
      <c r="J5" s="69"/>
      <c r="K5" s="92"/>
      <c r="L5" s="92"/>
      <c r="M5" s="92"/>
    </row>
    <row r="6" s="116" customFormat="1" ht="27.75" customHeight="1" spans="1:13">
      <c r="A6" s="68">
        <v>20805</v>
      </c>
      <c r="B6" s="69" t="s">
        <v>42</v>
      </c>
      <c r="C6" s="137">
        <f t="shared" ref="C6:C18" si="0">E6+G6</f>
        <v>774.47</v>
      </c>
      <c r="D6" s="137"/>
      <c r="E6" s="137">
        <f>E7+E8+E9</f>
        <v>774.47</v>
      </c>
      <c r="F6" s="92"/>
      <c r="G6" s="92"/>
      <c r="H6" s="92"/>
      <c r="I6" s="92"/>
      <c r="J6" s="69"/>
      <c r="K6" s="92"/>
      <c r="L6" s="92"/>
      <c r="M6" s="92"/>
    </row>
    <row r="7" s="116" customFormat="1" ht="27.75" customHeight="1" spans="1:13">
      <c r="A7" s="68">
        <v>2080502</v>
      </c>
      <c r="B7" s="69" t="s">
        <v>43</v>
      </c>
      <c r="C7" s="137">
        <f t="shared" si="0"/>
        <v>49.97</v>
      </c>
      <c r="D7" s="137"/>
      <c r="E7" s="137">
        <f>45.49+4.12+0.36</f>
        <v>49.97</v>
      </c>
      <c r="F7" s="92"/>
      <c r="G7" s="92"/>
      <c r="H7" s="92"/>
      <c r="I7" s="92"/>
      <c r="J7" s="69"/>
      <c r="K7" s="92"/>
      <c r="L7" s="92"/>
      <c r="M7" s="92"/>
    </row>
    <row r="8" s="116" customFormat="1" ht="27.75" customHeight="1" spans="1:13">
      <c r="A8" s="68">
        <v>2080505</v>
      </c>
      <c r="B8" s="69" t="s">
        <v>44</v>
      </c>
      <c r="C8" s="137">
        <f t="shared" si="0"/>
        <v>483</v>
      </c>
      <c r="D8" s="137"/>
      <c r="E8" s="137">
        <f>483</f>
        <v>483</v>
      </c>
      <c r="F8" s="92"/>
      <c r="G8" s="92"/>
      <c r="H8" s="92"/>
      <c r="I8" s="92"/>
      <c r="J8" s="69"/>
      <c r="K8" s="92"/>
      <c r="L8" s="92"/>
      <c r="M8" s="92"/>
    </row>
    <row r="9" s="116" customFormat="1" ht="27.75" customHeight="1" spans="1:13">
      <c r="A9" s="73">
        <v>2080506</v>
      </c>
      <c r="B9" s="69" t="s">
        <v>45</v>
      </c>
      <c r="C9" s="137">
        <f t="shared" si="0"/>
        <v>241.5</v>
      </c>
      <c r="D9" s="137"/>
      <c r="E9" s="137">
        <f>241.5</f>
        <v>241.5</v>
      </c>
      <c r="F9" s="92"/>
      <c r="G9" s="92"/>
      <c r="H9" s="92"/>
      <c r="I9" s="92"/>
      <c r="J9" s="69"/>
      <c r="K9" s="92"/>
      <c r="L9" s="92"/>
      <c r="M9" s="92"/>
    </row>
    <row r="10" s="116" customFormat="1" ht="27.75" customHeight="1" spans="1:13">
      <c r="A10" s="73">
        <v>210</v>
      </c>
      <c r="B10" s="69" t="s">
        <v>46</v>
      </c>
      <c r="C10" s="137">
        <f>D10+E10+G10</f>
        <v>26109.44352</v>
      </c>
      <c r="D10" s="137"/>
      <c r="E10" s="137">
        <f>E11+E13+E16+E19+E21</f>
        <v>6509.44352</v>
      </c>
      <c r="F10" s="92"/>
      <c r="G10" s="93">
        <v>19600</v>
      </c>
      <c r="H10" s="92"/>
      <c r="I10" s="92"/>
      <c r="J10" s="69"/>
      <c r="K10" s="92"/>
      <c r="L10" s="92"/>
      <c r="M10" s="92"/>
    </row>
    <row r="11" s="116" customFormat="1" ht="27.75" customHeight="1" spans="1:13">
      <c r="A11" s="73">
        <v>21003</v>
      </c>
      <c r="B11" s="69" t="s">
        <v>47</v>
      </c>
      <c r="C11" s="137">
        <f>E11+G11</f>
        <v>23719.89</v>
      </c>
      <c r="D11" s="137"/>
      <c r="E11" s="137">
        <f>E12</f>
        <v>4119.89</v>
      </c>
      <c r="F11" s="92"/>
      <c r="G11" s="93">
        <v>19600</v>
      </c>
      <c r="H11" s="92"/>
      <c r="I11" s="92"/>
      <c r="J11" s="69"/>
      <c r="K11" s="92"/>
      <c r="L11" s="92"/>
      <c r="M11" s="92"/>
    </row>
    <row r="12" s="116" customFormat="1" ht="27.75" customHeight="1" spans="1:13">
      <c r="A12" s="73">
        <v>2100302</v>
      </c>
      <c r="B12" s="69" t="s">
        <v>48</v>
      </c>
      <c r="C12" s="137">
        <f t="shared" si="0"/>
        <v>23719.89</v>
      </c>
      <c r="D12" s="137"/>
      <c r="E12" s="137">
        <f>4698.89-579</f>
        <v>4119.89</v>
      </c>
      <c r="F12" s="92"/>
      <c r="G12" s="93">
        <v>19600</v>
      </c>
      <c r="H12" s="92"/>
      <c r="I12" s="92"/>
      <c r="J12" s="69"/>
      <c r="K12" s="92"/>
      <c r="L12" s="92"/>
      <c r="M12" s="92"/>
    </row>
    <row r="13" s="116" customFormat="1" ht="27.75" customHeight="1" spans="1:13">
      <c r="A13" s="73">
        <v>21004</v>
      </c>
      <c r="B13" s="69" t="s">
        <v>49</v>
      </c>
      <c r="C13" s="137">
        <f t="shared" si="0"/>
        <v>1860.8432</v>
      </c>
      <c r="D13" s="137"/>
      <c r="E13" s="137">
        <f>E14+E15</f>
        <v>1860.8432</v>
      </c>
      <c r="F13" s="92"/>
      <c r="G13" s="93"/>
      <c r="H13" s="92"/>
      <c r="I13" s="92"/>
      <c r="J13" s="69"/>
      <c r="K13" s="92"/>
      <c r="L13" s="92"/>
      <c r="M13" s="92"/>
    </row>
    <row r="14" s="116" customFormat="1" ht="27.75" customHeight="1" spans="1:13">
      <c r="A14" s="73">
        <v>2100408</v>
      </c>
      <c r="B14" s="69" t="s">
        <v>50</v>
      </c>
      <c r="C14" s="137">
        <f t="shared" si="0"/>
        <v>1661.2232</v>
      </c>
      <c r="D14" s="137"/>
      <c r="E14" s="137">
        <f>751.28+579+307.0088+23.9344</f>
        <v>1661.2232</v>
      </c>
      <c r="F14" s="92"/>
      <c r="G14" s="93"/>
      <c r="H14" s="92"/>
      <c r="I14" s="92"/>
      <c r="J14" s="69"/>
      <c r="K14" s="92"/>
      <c r="L14" s="92"/>
      <c r="M14" s="92"/>
    </row>
    <row r="15" s="116" customFormat="1" ht="27.75" customHeight="1" spans="1:13">
      <c r="A15" s="73">
        <v>2100410</v>
      </c>
      <c r="B15" s="69" t="s">
        <v>51</v>
      </c>
      <c r="C15" s="137">
        <f t="shared" si="0"/>
        <v>199.62</v>
      </c>
      <c r="D15" s="137"/>
      <c r="E15" s="137">
        <v>199.62</v>
      </c>
      <c r="F15" s="92"/>
      <c r="G15" s="93"/>
      <c r="H15" s="92"/>
      <c r="I15" s="92"/>
      <c r="J15" s="69"/>
      <c r="K15" s="92"/>
      <c r="L15" s="92"/>
      <c r="M15" s="92"/>
    </row>
    <row r="16" s="116" customFormat="1" ht="27.75" customHeight="1" spans="1:13">
      <c r="A16" s="73">
        <v>21011</v>
      </c>
      <c r="B16" s="69" t="s">
        <v>52</v>
      </c>
      <c r="C16" s="137">
        <f t="shared" si="0"/>
        <v>512.2756</v>
      </c>
      <c r="D16" s="137"/>
      <c r="E16" s="137">
        <f>E17+E18</f>
        <v>512.2756</v>
      </c>
      <c r="F16" s="92"/>
      <c r="G16" s="93"/>
      <c r="H16" s="92"/>
      <c r="I16" s="92"/>
      <c r="J16" s="69"/>
      <c r="K16" s="92"/>
      <c r="L16" s="92"/>
      <c r="M16" s="92"/>
    </row>
    <row r="17" s="116" customFormat="1" ht="27.75" customHeight="1" spans="1:13">
      <c r="A17" s="73">
        <v>2101102</v>
      </c>
      <c r="B17" s="69" t="s">
        <v>53</v>
      </c>
      <c r="C17" s="137">
        <f t="shared" si="0"/>
        <v>392.21</v>
      </c>
      <c r="D17" s="137"/>
      <c r="E17" s="137">
        <f>392.21</f>
        <v>392.21</v>
      </c>
      <c r="F17" s="92"/>
      <c r="G17" s="93"/>
      <c r="H17" s="92"/>
      <c r="I17" s="92"/>
      <c r="J17" s="69"/>
      <c r="K17" s="92"/>
      <c r="L17" s="92"/>
      <c r="M17" s="92"/>
    </row>
    <row r="18" s="116" customFormat="1" ht="27.75" customHeight="1" spans="1:13">
      <c r="A18" s="73">
        <v>2101103</v>
      </c>
      <c r="B18" s="69" t="s">
        <v>54</v>
      </c>
      <c r="C18" s="137">
        <f t="shared" si="0"/>
        <v>120.0656</v>
      </c>
      <c r="D18" s="137"/>
      <c r="E18" s="137">
        <f>120.0656</f>
        <v>120.0656</v>
      </c>
      <c r="F18" s="92"/>
      <c r="G18" s="93"/>
      <c r="H18" s="92"/>
      <c r="I18" s="92"/>
      <c r="J18" s="69"/>
      <c r="K18" s="92"/>
      <c r="L18" s="92"/>
      <c r="M18" s="92"/>
    </row>
    <row r="19" s="116" customFormat="1" ht="27.75" customHeight="1" spans="1:13">
      <c r="A19" s="73">
        <v>21017</v>
      </c>
      <c r="B19" s="69" t="s">
        <v>55</v>
      </c>
      <c r="C19" s="137">
        <f>C20</f>
        <v>9.7</v>
      </c>
      <c r="D19" s="137"/>
      <c r="E19" s="137">
        <f>E20</f>
        <v>9.7</v>
      </c>
      <c r="F19" s="92"/>
      <c r="G19" s="93"/>
      <c r="H19" s="92"/>
      <c r="I19" s="92"/>
      <c r="J19" s="69"/>
      <c r="K19" s="92"/>
      <c r="L19" s="92"/>
      <c r="M19" s="92"/>
    </row>
    <row r="20" s="116" customFormat="1" ht="27.75" customHeight="1" spans="1:13">
      <c r="A20" s="73">
        <v>2101704</v>
      </c>
      <c r="B20" s="69" t="s">
        <v>56</v>
      </c>
      <c r="C20" s="137">
        <f>D20+E20+G20</f>
        <v>9.7</v>
      </c>
      <c r="D20" s="137"/>
      <c r="E20" s="137">
        <f>5+4.7</f>
        <v>9.7</v>
      </c>
      <c r="F20" s="92"/>
      <c r="G20" s="93"/>
      <c r="H20" s="92"/>
      <c r="I20" s="92"/>
      <c r="J20" s="69"/>
      <c r="K20" s="92"/>
      <c r="L20" s="92"/>
      <c r="M20" s="92"/>
    </row>
    <row r="21" s="116" customFormat="1" ht="27.75" customHeight="1" spans="1:13">
      <c r="A21" s="73">
        <v>21099</v>
      </c>
      <c r="B21" s="69" t="s">
        <v>57</v>
      </c>
      <c r="C21" s="137">
        <f>C22</f>
        <v>6.73472</v>
      </c>
      <c r="D21" s="137"/>
      <c r="E21" s="137">
        <f>E22</f>
        <v>6.73472</v>
      </c>
      <c r="F21" s="92"/>
      <c r="G21" s="93"/>
      <c r="H21" s="92"/>
      <c r="I21" s="92"/>
      <c r="J21" s="69"/>
      <c r="K21" s="92"/>
      <c r="L21" s="92"/>
      <c r="M21" s="92"/>
    </row>
    <row r="22" s="116" customFormat="1" ht="27.75" customHeight="1" spans="1:13">
      <c r="A22" s="73">
        <v>2109999</v>
      </c>
      <c r="B22" s="69" t="s">
        <v>57</v>
      </c>
      <c r="C22" s="137">
        <f>E22+G22</f>
        <v>6.73472</v>
      </c>
      <c r="D22" s="137"/>
      <c r="E22" s="137">
        <v>6.73472</v>
      </c>
      <c r="F22" s="92"/>
      <c r="G22" s="93"/>
      <c r="H22" s="92"/>
      <c r="I22" s="92"/>
      <c r="J22" s="69"/>
      <c r="K22" s="92"/>
      <c r="L22" s="92"/>
      <c r="M22" s="92"/>
    </row>
    <row r="23" s="116" customFormat="1" ht="23.25" customHeight="1" spans="1:13">
      <c r="A23" s="73"/>
      <c r="B23" s="92"/>
      <c r="C23" s="137"/>
      <c r="D23" s="137"/>
      <c r="E23" s="137"/>
      <c r="F23" s="92"/>
      <c r="G23" s="93"/>
      <c r="H23" s="92"/>
      <c r="I23" s="92"/>
      <c r="J23" s="69"/>
      <c r="K23" s="92"/>
      <c r="L23" s="92"/>
      <c r="M23" s="92"/>
    </row>
    <row r="24" ht="23.25" customHeight="1" spans="1:13">
      <c r="A24" s="138" t="s">
        <v>58</v>
      </c>
      <c r="B24" s="139"/>
      <c r="C24" s="140">
        <f>E24+G24+D24</f>
        <v>26883.91352</v>
      </c>
      <c r="D24" s="140">
        <f>D5+D10</f>
        <v>0</v>
      </c>
      <c r="E24" s="140">
        <f>E5+E10</f>
        <v>7283.91352</v>
      </c>
      <c r="F24" s="141"/>
      <c r="G24" s="142">
        <f t="shared" ref="G24" si="1">G5+G10</f>
        <v>19600</v>
      </c>
      <c r="H24" s="141"/>
      <c r="I24" s="141"/>
      <c r="J24" s="96"/>
      <c r="K24" s="141"/>
      <c r="L24" s="141"/>
      <c r="M24" s="141"/>
    </row>
  </sheetData>
  <mergeCells count="14">
    <mergeCell ref="A1:M1"/>
    <mergeCell ref="L2:M2"/>
    <mergeCell ref="A3:B3"/>
    <mergeCell ref="G3:H3"/>
    <mergeCell ref="A24:B24"/>
    <mergeCell ref="C3:C4"/>
    <mergeCell ref="D3:D4"/>
    <mergeCell ref="E3:E4"/>
    <mergeCell ref="F3:F4"/>
    <mergeCell ref="I3:I4"/>
    <mergeCell ref="J3:J4"/>
    <mergeCell ref="K3:K4"/>
    <mergeCell ref="L3:L4"/>
    <mergeCell ref="M3:M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workbookViewId="0">
      <selection activeCell="I34" sqref="I34"/>
    </sheetView>
  </sheetViews>
  <sheetFormatPr defaultColWidth="9" defaultRowHeight="14.25"/>
  <cols>
    <col min="1" max="1" width="9.375" customWidth="1"/>
    <col min="2" max="2" width="21.125" customWidth="1"/>
    <col min="3" max="3" width="9.625" customWidth="1"/>
    <col min="4" max="4" width="11.375" customWidth="1"/>
    <col min="5" max="5" width="9.375" customWidth="1"/>
    <col min="6" max="6" width="13.875" style="117" customWidth="1"/>
    <col min="7" max="8" width="12.125" customWidth="1"/>
    <col min="9" max="9" width="11.25" customWidth="1"/>
    <col min="10" max="10" width="6.75" customWidth="1"/>
    <col min="11" max="11" width="7.125" customWidth="1"/>
    <col min="12" max="12" width="8.375" customWidth="1"/>
    <col min="13" max="13" width="10.375"/>
  </cols>
  <sheetData>
    <row r="1" ht="39.75" customHeight="1" spans="1:12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5.75" customHeight="1" spans="1:12">
      <c r="A2" s="24"/>
      <c r="B2" s="24"/>
      <c r="C2" s="24"/>
      <c r="D2" s="24"/>
      <c r="E2" s="24"/>
      <c r="F2" s="25"/>
      <c r="G2" s="24"/>
      <c r="H2" s="24"/>
      <c r="I2" s="24"/>
      <c r="J2" s="46"/>
      <c r="K2" s="46"/>
      <c r="L2" s="128" t="s">
        <v>60</v>
      </c>
    </row>
    <row r="3" s="116" customFormat="1" ht="27" customHeight="1" spans="1:12">
      <c r="A3" s="118" t="s">
        <v>27</v>
      </c>
      <c r="B3" s="119"/>
      <c r="C3" s="118" t="s">
        <v>61</v>
      </c>
      <c r="D3" s="119"/>
      <c r="E3" s="118" t="s">
        <v>62</v>
      </c>
      <c r="F3" s="119"/>
      <c r="G3" s="120" t="s">
        <v>28</v>
      </c>
      <c r="H3" s="120" t="s">
        <v>63</v>
      </c>
      <c r="I3" s="120" t="s">
        <v>64</v>
      </c>
      <c r="J3" s="120" t="s">
        <v>65</v>
      </c>
      <c r="K3" s="120" t="s">
        <v>66</v>
      </c>
      <c r="L3" s="120" t="s">
        <v>67</v>
      </c>
    </row>
    <row r="4" s="116" customFormat="1" ht="27" customHeight="1" spans="1:12">
      <c r="A4" s="121" t="s">
        <v>38</v>
      </c>
      <c r="B4" s="122" t="s">
        <v>39</v>
      </c>
      <c r="C4" s="122" t="s">
        <v>38</v>
      </c>
      <c r="D4" s="122" t="s">
        <v>39</v>
      </c>
      <c r="E4" s="122" t="s">
        <v>38</v>
      </c>
      <c r="F4" s="122" t="s">
        <v>39</v>
      </c>
      <c r="G4" s="121"/>
      <c r="H4" s="121"/>
      <c r="I4" s="121"/>
      <c r="J4" s="121"/>
      <c r="K4" s="121"/>
      <c r="L4" s="121"/>
    </row>
    <row r="5" ht="29.25" customHeight="1" spans="1:12">
      <c r="A5" s="68">
        <v>208</v>
      </c>
      <c r="B5" s="69" t="s">
        <v>41</v>
      </c>
      <c r="C5" s="33"/>
      <c r="D5" s="33"/>
      <c r="E5" s="33"/>
      <c r="F5" s="33"/>
      <c r="G5" s="123">
        <f t="shared" ref="G5:G21" si="0">H5+I5+J5+K5+L5</f>
        <v>774.47</v>
      </c>
      <c r="H5" s="123">
        <f>H6</f>
        <v>774.11</v>
      </c>
      <c r="I5" s="129">
        <v>0.36</v>
      </c>
      <c r="J5" s="130"/>
      <c r="K5" s="112"/>
      <c r="L5" s="112"/>
    </row>
    <row r="6" ht="29.25" customHeight="1" spans="1:12">
      <c r="A6" s="68">
        <v>20805</v>
      </c>
      <c r="B6" s="69" t="s">
        <v>42</v>
      </c>
      <c r="C6" s="33"/>
      <c r="D6" s="33"/>
      <c r="E6" s="33"/>
      <c r="F6" s="33"/>
      <c r="G6" s="123">
        <f t="shared" si="0"/>
        <v>774.47</v>
      </c>
      <c r="H6" s="123">
        <f>H7+H10+H11+H9+H8</f>
        <v>774.11</v>
      </c>
      <c r="I6" s="129">
        <f>I7+I9+I10+I11</f>
        <v>0.36</v>
      </c>
      <c r="J6" s="130"/>
      <c r="K6" s="112"/>
      <c r="L6" s="112"/>
    </row>
    <row r="7" ht="29.25" customHeight="1" spans="1:12">
      <c r="A7" s="68">
        <v>2080502</v>
      </c>
      <c r="B7" s="69" t="s">
        <v>43</v>
      </c>
      <c r="C7" s="33">
        <v>50905</v>
      </c>
      <c r="D7" s="33" t="s">
        <v>68</v>
      </c>
      <c r="E7" s="33">
        <v>30302</v>
      </c>
      <c r="F7" s="33" t="s">
        <v>69</v>
      </c>
      <c r="G7" s="123">
        <f t="shared" si="0"/>
        <v>45.49</v>
      </c>
      <c r="H7" s="123">
        <f>45.49</f>
        <v>45.49</v>
      </c>
      <c r="I7" s="129"/>
      <c r="J7" s="130"/>
      <c r="K7" s="112"/>
      <c r="L7" s="112"/>
    </row>
    <row r="8" ht="29.25" customHeight="1" spans="1:12">
      <c r="A8" s="68">
        <v>2080502</v>
      </c>
      <c r="B8" s="69" t="s">
        <v>43</v>
      </c>
      <c r="C8" s="33">
        <v>50502</v>
      </c>
      <c r="D8" s="33" t="s">
        <v>70</v>
      </c>
      <c r="E8" s="33">
        <v>30299</v>
      </c>
      <c r="F8" s="33" t="s">
        <v>71</v>
      </c>
      <c r="G8" s="123">
        <f t="shared" si="0"/>
        <v>4.12</v>
      </c>
      <c r="H8" s="123">
        <v>4.12</v>
      </c>
      <c r="I8" s="129"/>
      <c r="J8" s="130"/>
      <c r="K8" s="112"/>
      <c r="L8" s="112"/>
    </row>
    <row r="9" ht="29.25" customHeight="1" spans="1:12">
      <c r="A9" s="68">
        <v>2080502</v>
      </c>
      <c r="B9" s="69" t="s">
        <v>43</v>
      </c>
      <c r="C9" s="33">
        <v>50901</v>
      </c>
      <c r="D9" s="33" t="s">
        <v>72</v>
      </c>
      <c r="E9" s="33">
        <v>30305</v>
      </c>
      <c r="F9" s="33" t="s">
        <v>73</v>
      </c>
      <c r="G9" s="123">
        <f t="shared" si="0"/>
        <v>0.36</v>
      </c>
      <c r="H9" s="123"/>
      <c r="I9" s="129">
        <v>0.36</v>
      </c>
      <c r="J9" s="130"/>
      <c r="K9" s="112"/>
      <c r="L9" s="112"/>
    </row>
    <row r="10" ht="29.25" customHeight="1" spans="1:12">
      <c r="A10" s="68">
        <v>2080505</v>
      </c>
      <c r="B10" s="69" t="s">
        <v>44</v>
      </c>
      <c r="C10" s="33">
        <v>50501</v>
      </c>
      <c r="D10" s="33" t="s">
        <v>74</v>
      </c>
      <c r="E10" s="33">
        <v>30108</v>
      </c>
      <c r="F10" s="33" t="s">
        <v>75</v>
      </c>
      <c r="G10" s="123">
        <f t="shared" si="0"/>
        <v>483</v>
      </c>
      <c r="H10" s="123">
        <v>483</v>
      </c>
      <c r="I10" s="129"/>
      <c r="J10" s="130"/>
      <c r="K10" s="112"/>
      <c r="L10" s="112"/>
    </row>
    <row r="11" ht="29.25" customHeight="1" spans="1:12">
      <c r="A11" s="73">
        <v>2080506</v>
      </c>
      <c r="B11" s="69" t="s">
        <v>45</v>
      </c>
      <c r="C11" s="33">
        <v>50501</v>
      </c>
      <c r="D11" s="33" t="s">
        <v>74</v>
      </c>
      <c r="E11" s="33">
        <v>30109</v>
      </c>
      <c r="F11" s="33" t="s">
        <v>76</v>
      </c>
      <c r="G11" s="123">
        <f t="shared" si="0"/>
        <v>241.5</v>
      </c>
      <c r="H11" s="123">
        <v>241.5</v>
      </c>
      <c r="I11" s="129"/>
      <c r="J11" s="130"/>
      <c r="K11" s="112"/>
      <c r="L11" s="112"/>
    </row>
    <row r="12" ht="29.25" customHeight="1" spans="1:12">
      <c r="A12" s="73">
        <v>210</v>
      </c>
      <c r="B12" s="69" t="s">
        <v>46</v>
      </c>
      <c r="C12" s="33"/>
      <c r="D12" s="33"/>
      <c r="E12" s="33"/>
      <c r="F12" s="33"/>
      <c r="G12" s="123">
        <f t="shared" si="0"/>
        <v>26109.43626</v>
      </c>
      <c r="H12" s="123">
        <f>H13+H26+H30+H33+H35</f>
        <v>23578.3289</v>
      </c>
      <c r="I12" s="123">
        <f>I13+I26+I30+I33+I35</f>
        <v>2531.10736</v>
      </c>
      <c r="J12" s="130"/>
      <c r="K12" s="112"/>
      <c r="L12" s="112"/>
    </row>
    <row r="13" ht="29.25" customHeight="1" spans="1:12">
      <c r="A13" s="73">
        <v>21003</v>
      </c>
      <c r="B13" s="69" t="s">
        <v>47</v>
      </c>
      <c r="C13" s="33"/>
      <c r="D13" s="33"/>
      <c r="E13" s="33"/>
      <c r="F13" s="33"/>
      <c r="G13" s="123">
        <f t="shared" si="0"/>
        <v>23719.87854</v>
      </c>
      <c r="H13" s="123">
        <f>H14+H15+H16+H17+H18+H19+H20+H21+H22+H23+H24+H25</f>
        <v>23066.0491</v>
      </c>
      <c r="I13" s="129">
        <f>SUM(I14:I25)</f>
        <v>653.82944</v>
      </c>
      <c r="J13" s="130"/>
      <c r="K13" s="112"/>
      <c r="L13" s="112"/>
    </row>
    <row r="14" ht="29.25" customHeight="1" spans="1:12">
      <c r="A14" s="73">
        <v>2100302</v>
      </c>
      <c r="B14" s="69" t="s">
        <v>48</v>
      </c>
      <c r="C14" s="33">
        <v>50502</v>
      </c>
      <c r="D14" s="33" t="s">
        <v>70</v>
      </c>
      <c r="E14" s="33">
        <v>302</v>
      </c>
      <c r="F14" s="33" t="s">
        <v>70</v>
      </c>
      <c r="G14" s="123">
        <f t="shared" si="0"/>
        <v>16635.4795</v>
      </c>
      <c r="H14" s="123">
        <f>16604.7295+30.75</f>
        <v>16635.4795</v>
      </c>
      <c r="I14" s="129"/>
      <c r="J14" s="130"/>
      <c r="K14" s="112"/>
      <c r="L14" s="112"/>
    </row>
    <row r="15" ht="29.25" customHeight="1" spans="1:12">
      <c r="A15" s="73">
        <v>2100302</v>
      </c>
      <c r="B15" s="69" t="s">
        <v>48</v>
      </c>
      <c r="C15" s="33">
        <v>50501</v>
      </c>
      <c r="D15" s="33" t="s">
        <v>74</v>
      </c>
      <c r="E15" s="33">
        <v>30199</v>
      </c>
      <c r="F15" s="33" t="s">
        <v>77</v>
      </c>
      <c r="G15" s="123">
        <f t="shared" si="0"/>
        <v>2964.5205</v>
      </c>
      <c r="H15" s="123">
        <v>2964.5205</v>
      </c>
      <c r="I15" s="129"/>
      <c r="J15" s="130"/>
      <c r="K15" s="112"/>
      <c r="L15" s="112"/>
    </row>
    <row r="16" ht="29.25" customHeight="1" spans="1:12">
      <c r="A16" s="73">
        <v>2100302</v>
      </c>
      <c r="B16" s="69" t="s">
        <v>48</v>
      </c>
      <c r="C16" s="33">
        <v>50501</v>
      </c>
      <c r="D16" s="33" t="s">
        <v>74</v>
      </c>
      <c r="E16" s="33">
        <v>30113</v>
      </c>
      <c r="F16" s="33" t="s">
        <v>78</v>
      </c>
      <c r="G16" s="123">
        <f t="shared" si="0"/>
        <v>442.7244</v>
      </c>
      <c r="H16" s="123">
        <v>442.7244</v>
      </c>
      <c r="I16" s="129"/>
      <c r="J16" s="130"/>
      <c r="K16" s="112"/>
      <c r="L16" s="112"/>
    </row>
    <row r="17" ht="29.25" customHeight="1" spans="1:12">
      <c r="A17" s="73">
        <v>2100302</v>
      </c>
      <c r="B17" s="69" t="s">
        <v>48</v>
      </c>
      <c r="C17" s="33">
        <v>50501</v>
      </c>
      <c r="D17" s="33" t="s">
        <v>74</v>
      </c>
      <c r="E17" s="33">
        <v>30101</v>
      </c>
      <c r="F17" s="33" t="s">
        <v>79</v>
      </c>
      <c r="G17" s="123">
        <f t="shared" si="0"/>
        <v>599.0832</v>
      </c>
      <c r="H17" s="123">
        <v>599.0832</v>
      </c>
      <c r="I17" s="129"/>
      <c r="J17" s="130"/>
      <c r="K17" s="112"/>
      <c r="L17" s="112"/>
    </row>
    <row r="18" ht="29.25" customHeight="1" spans="1:12">
      <c r="A18" s="73">
        <v>2100302</v>
      </c>
      <c r="B18" s="69" t="s">
        <v>48</v>
      </c>
      <c r="C18" s="33">
        <v>50501</v>
      </c>
      <c r="D18" s="33" t="s">
        <v>74</v>
      </c>
      <c r="E18" s="33">
        <v>30102</v>
      </c>
      <c r="F18" s="33" t="s">
        <v>80</v>
      </c>
      <c r="G18" s="123">
        <f t="shared" si="0"/>
        <v>458.1076</v>
      </c>
      <c r="H18" s="123">
        <f>83.1336+374.974</f>
        <v>458.1076</v>
      </c>
      <c r="I18" s="129"/>
      <c r="J18" s="130"/>
      <c r="K18" s="112"/>
      <c r="L18" s="112"/>
    </row>
    <row r="19" ht="29.25" customHeight="1" spans="1:12">
      <c r="A19" s="73">
        <v>2100302</v>
      </c>
      <c r="B19" s="69" t="s">
        <v>48</v>
      </c>
      <c r="C19" s="33">
        <v>50501</v>
      </c>
      <c r="D19" s="33" t="s">
        <v>74</v>
      </c>
      <c r="E19" s="33">
        <v>30112</v>
      </c>
      <c r="F19" s="33" t="s">
        <v>81</v>
      </c>
      <c r="G19" s="123">
        <f t="shared" si="0"/>
        <v>32.0179</v>
      </c>
      <c r="H19" s="123">
        <v>32.0179</v>
      </c>
      <c r="I19" s="129"/>
      <c r="J19" s="130"/>
      <c r="K19" s="112"/>
      <c r="L19" s="112"/>
    </row>
    <row r="20" ht="29.25" customHeight="1" spans="1:12">
      <c r="A20" s="73">
        <v>2100302</v>
      </c>
      <c r="B20" s="69" t="s">
        <v>48</v>
      </c>
      <c r="C20" s="33">
        <v>50501</v>
      </c>
      <c r="D20" s="33" t="s">
        <v>74</v>
      </c>
      <c r="E20" s="33">
        <v>30107</v>
      </c>
      <c r="F20" s="33" t="s">
        <v>82</v>
      </c>
      <c r="G20" s="123">
        <f t="shared" si="0"/>
        <v>1934.008</v>
      </c>
      <c r="H20" s="123">
        <v>1934.008</v>
      </c>
      <c r="I20" s="129"/>
      <c r="J20" s="130"/>
      <c r="K20" s="112"/>
      <c r="L20" s="112"/>
    </row>
    <row r="21" ht="29.25" customHeight="1" spans="1:12">
      <c r="A21" s="73">
        <v>2100302</v>
      </c>
      <c r="B21" s="69" t="s">
        <v>48</v>
      </c>
      <c r="C21" s="33">
        <v>50901</v>
      </c>
      <c r="D21" s="33" t="s">
        <v>72</v>
      </c>
      <c r="E21" s="33">
        <v>30309</v>
      </c>
      <c r="F21" s="33" t="s">
        <v>83</v>
      </c>
      <c r="G21" s="123">
        <f t="shared" si="0"/>
        <v>0.108</v>
      </c>
      <c r="H21" s="123">
        <v>0.108</v>
      </c>
      <c r="I21" s="129"/>
      <c r="J21" s="130"/>
      <c r="K21" s="112"/>
      <c r="L21" s="112"/>
    </row>
    <row r="22" ht="29.25" customHeight="1" spans="1:12">
      <c r="A22" s="73">
        <v>2100302</v>
      </c>
      <c r="B22" s="69" t="s">
        <v>48</v>
      </c>
      <c r="C22" s="33">
        <v>50502</v>
      </c>
      <c r="D22" s="33" t="s">
        <v>70</v>
      </c>
      <c r="E22" s="33">
        <v>30227</v>
      </c>
      <c r="F22" s="33" t="s">
        <v>84</v>
      </c>
      <c r="G22" s="123">
        <f>H22+I22</f>
        <v>200</v>
      </c>
      <c r="H22" s="123"/>
      <c r="I22" s="129">
        <v>200</v>
      </c>
      <c r="J22" s="130"/>
      <c r="K22" s="112"/>
      <c r="L22" s="112"/>
    </row>
    <row r="23" ht="29.25" customHeight="1" spans="1:12">
      <c r="A23" s="73">
        <v>2100302</v>
      </c>
      <c r="B23" s="69" t="s">
        <v>48</v>
      </c>
      <c r="C23" s="33">
        <v>50905</v>
      </c>
      <c r="D23" s="33" t="s">
        <v>68</v>
      </c>
      <c r="E23" s="33">
        <v>30302</v>
      </c>
      <c r="F23" s="33" t="s">
        <v>69</v>
      </c>
      <c r="G23" s="123">
        <f>H23+I23</f>
        <v>9.82944</v>
      </c>
      <c r="H23" s="123"/>
      <c r="I23" s="129">
        <v>9.82944</v>
      </c>
      <c r="J23" s="130"/>
      <c r="K23" s="112"/>
      <c r="L23" s="112"/>
    </row>
    <row r="24" ht="29.25" customHeight="1" spans="1:12">
      <c r="A24" s="73">
        <v>2100302</v>
      </c>
      <c r="B24" s="69" t="s">
        <v>48</v>
      </c>
      <c r="C24" s="33">
        <v>50501</v>
      </c>
      <c r="D24" s="33" t="s">
        <v>74</v>
      </c>
      <c r="E24" s="33">
        <v>30199</v>
      </c>
      <c r="F24" s="33" t="s">
        <v>77</v>
      </c>
      <c r="G24" s="123">
        <f>H24+I24</f>
        <v>428.4</v>
      </c>
      <c r="H24" s="123"/>
      <c r="I24" s="129">
        <v>428.4</v>
      </c>
      <c r="J24" s="130"/>
      <c r="K24" s="112"/>
      <c r="L24" s="112"/>
    </row>
    <row r="25" ht="29.25" customHeight="1" spans="1:12">
      <c r="A25" s="73">
        <v>2100302</v>
      </c>
      <c r="B25" s="69" t="s">
        <v>48</v>
      </c>
      <c r="C25" s="33">
        <v>50502</v>
      </c>
      <c r="D25" s="33" t="s">
        <v>70</v>
      </c>
      <c r="E25" s="33">
        <v>30226</v>
      </c>
      <c r="F25" s="33" t="s">
        <v>85</v>
      </c>
      <c r="G25" s="123">
        <f>H25+I25</f>
        <v>15.6</v>
      </c>
      <c r="H25" s="123"/>
      <c r="I25" s="129">
        <v>15.6</v>
      </c>
      <c r="J25" s="130"/>
      <c r="K25" s="112"/>
      <c r="L25" s="112"/>
    </row>
    <row r="26" ht="29.25" customHeight="1" spans="1:12">
      <c r="A26" s="73">
        <v>21004</v>
      </c>
      <c r="B26" s="69" t="s">
        <v>49</v>
      </c>
      <c r="C26" s="33"/>
      <c r="D26" s="33"/>
      <c r="E26" s="33"/>
      <c r="F26" s="33"/>
      <c r="G26" s="123">
        <f t="shared" ref="G26:G36" si="1">H26+I26+J26+K26+L26</f>
        <v>1860.8432</v>
      </c>
      <c r="H26" s="123">
        <f>H27+H28+H29</f>
        <v>0</v>
      </c>
      <c r="I26" s="123">
        <f>I27+I28+I29</f>
        <v>1860.8432</v>
      </c>
      <c r="J26" s="130"/>
      <c r="K26" s="112"/>
      <c r="L26" s="112"/>
    </row>
    <row r="27" ht="29.25" customHeight="1" spans="1:12">
      <c r="A27" s="73">
        <v>2100408</v>
      </c>
      <c r="B27" s="69" t="s">
        <v>50</v>
      </c>
      <c r="C27" s="33">
        <v>50501</v>
      </c>
      <c r="D27" s="33" t="s">
        <v>74</v>
      </c>
      <c r="E27" s="33">
        <v>30107</v>
      </c>
      <c r="F27" s="33" t="s">
        <v>82</v>
      </c>
      <c r="G27" s="123">
        <f t="shared" si="1"/>
        <v>751.28</v>
      </c>
      <c r="H27" s="123"/>
      <c r="I27" s="129">
        <f>751.28</f>
        <v>751.28</v>
      </c>
      <c r="J27" s="130"/>
      <c r="K27" s="112"/>
      <c r="L27" s="112"/>
    </row>
    <row r="28" ht="29.25" customHeight="1" spans="1:12">
      <c r="A28" s="73">
        <v>2100408</v>
      </c>
      <c r="B28" s="69" t="s">
        <v>50</v>
      </c>
      <c r="C28" s="33">
        <v>50502</v>
      </c>
      <c r="D28" s="33" t="s">
        <v>70</v>
      </c>
      <c r="E28" s="33">
        <v>30218</v>
      </c>
      <c r="F28" s="33" t="s">
        <v>86</v>
      </c>
      <c r="G28" s="123">
        <f t="shared" si="1"/>
        <v>909.9432</v>
      </c>
      <c r="H28" s="123"/>
      <c r="I28" s="129">
        <f>579+307.0088+23.9344</f>
        <v>909.9432</v>
      </c>
      <c r="J28" s="130"/>
      <c r="K28" s="112"/>
      <c r="L28" s="112"/>
    </row>
    <row r="29" ht="29.25" customHeight="1" spans="1:12">
      <c r="A29" s="73">
        <v>2100410</v>
      </c>
      <c r="B29" s="69" t="s">
        <v>51</v>
      </c>
      <c r="C29" s="33">
        <v>50502</v>
      </c>
      <c r="D29" s="33" t="s">
        <v>70</v>
      </c>
      <c r="E29" s="33">
        <v>30299</v>
      </c>
      <c r="F29" s="33" t="s">
        <v>71</v>
      </c>
      <c r="G29" s="123">
        <f t="shared" si="1"/>
        <v>199.62</v>
      </c>
      <c r="H29" s="123"/>
      <c r="I29" s="129">
        <v>199.62</v>
      </c>
      <c r="J29" s="130"/>
      <c r="K29" s="112"/>
      <c r="L29" s="112"/>
    </row>
    <row r="30" ht="29.25" customHeight="1" spans="1:12">
      <c r="A30" s="73">
        <v>21011</v>
      </c>
      <c r="B30" s="69" t="s">
        <v>52</v>
      </c>
      <c r="C30" s="33"/>
      <c r="D30" s="33"/>
      <c r="E30" s="33"/>
      <c r="F30" s="33"/>
      <c r="G30" s="123">
        <f t="shared" si="1"/>
        <v>512.2798</v>
      </c>
      <c r="H30" s="123">
        <f>H31+H32</f>
        <v>512.2798</v>
      </c>
      <c r="I30" s="129"/>
      <c r="J30" s="130"/>
      <c r="K30" s="112"/>
      <c r="L30" s="112"/>
    </row>
    <row r="31" ht="29.25" customHeight="1" spans="1:12">
      <c r="A31" s="73">
        <v>2101102</v>
      </c>
      <c r="B31" s="69" t="s">
        <v>53</v>
      </c>
      <c r="C31" s="33">
        <v>50501</v>
      </c>
      <c r="D31" s="33" t="s">
        <v>74</v>
      </c>
      <c r="E31" s="33">
        <v>30110</v>
      </c>
      <c r="F31" s="33" t="s">
        <v>87</v>
      </c>
      <c r="G31" s="123">
        <f t="shared" si="1"/>
        <v>392.2142</v>
      </c>
      <c r="H31" s="123">
        <v>392.2142</v>
      </c>
      <c r="I31" s="129"/>
      <c r="J31" s="130"/>
      <c r="K31" s="112"/>
      <c r="L31" s="112"/>
    </row>
    <row r="32" ht="29.25" customHeight="1" spans="1:12">
      <c r="A32" s="73">
        <v>2101103</v>
      </c>
      <c r="B32" s="69" t="s">
        <v>54</v>
      </c>
      <c r="C32" s="33">
        <v>50501</v>
      </c>
      <c r="D32" s="33" t="s">
        <v>74</v>
      </c>
      <c r="E32" s="33">
        <v>30111</v>
      </c>
      <c r="F32" s="33" t="s">
        <v>88</v>
      </c>
      <c r="G32" s="123">
        <f t="shared" si="1"/>
        <v>120.0656</v>
      </c>
      <c r="H32" s="123">
        <v>120.0656</v>
      </c>
      <c r="I32" s="129"/>
      <c r="J32" s="130"/>
      <c r="K32" s="112"/>
      <c r="L32" s="112"/>
    </row>
    <row r="33" ht="29.25" customHeight="1" spans="1:12">
      <c r="A33" s="73">
        <v>21017</v>
      </c>
      <c r="B33" s="69" t="s">
        <v>55</v>
      </c>
      <c r="C33" s="33"/>
      <c r="D33" s="33"/>
      <c r="E33" s="33"/>
      <c r="F33" s="33"/>
      <c r="G33" s="123">
        <f t="shared" si="1"/>
        <v>9.7</v>
      </c>
      <c r="H33" s="123"/>
      <c r="I33" s="123">
        <v>9.7</v>
      </c>
      <c r="J33" s="130"/>
      <c r="K33" s="112"/>
      <c r="L33" s="112"/>
    </row>
    <row r="34" ht="29.25" customHeight="1" spans="1:12">
      <c r="A34" s="73">
        <v>2101704</v>
      </c>
      <c r="B34" s="69" t="s">
        <v>56</v>
      </c>
      <c r="C34" s="33">
        <v>50502</v>
      </c>
      <c r="D34" s="33" t="s">
        <v>70</v>
      </c>
      <c r="E34" s="33">
        <v>30299</v>
      </c>
      <c r="F34" s="33" t="s">
        <v>71</v>
      </c>
      <c r="G34" s="123">
        <f t="shared" si="1"/>
        <v>9.7</v>
      </c>
      <c r="H34" s="123"/>
      <c r="I34" s="123">
        <v>9.7</v>
      </c>
      <c r="J34" s="130"/>
      <c r="K34" s="112"/>
      <c r="L34" s="112"/>
    </row>
    <row r="35" ht="29.25" customHeight="1" spans="1:12">
      <c r="A35" s="73">
        <v>21099</v>
      </c>
      <c r="B35" s="69" t="s">
        <v>57</v>
      </c>
      <c r="C35" s="33"/>
      <c r="D35" s="33"/>
      <c r="E35" s="33"/>
      <c r="F35" s="33"/>
      <c r="G35" s="123">
        <f t="shared" si="1"/>
        <v>6.73472</v>
      </c>
      <c r="H35" s="123"/>
      <c r="I35" s="123">
        <v>6.73472</v>
      </c>
      <c r="J35" s="130"/>
      <c r="K35" s="112"/>
      <c r="L35" s="112"/>
    </row>
    <row r="36" ht="29.25" customHeight="1" spans="1:12">
      <c r="A36" s="73">
        <v>2109999</v>
      </c>
      <c r="B36" s="69" t="s">
        <v>57</v>
      </c>
      <c r="C36" s="33">
        <v>50502</v>
      </c>
      <c r="D36" s="33" t="s">
        <v>70</v>
      </c>
      <c r="E36" s="33">
        <v>30299</v>
      </c>
      <c r="F36" s="33" t="s">
        <v>71</v>
      </c>
      <c r="G36" s="123">
        <f t="shared" si="1"/>
        <v>6.73472</v>
      </c>
      <c r="H36" s="123"/>
      <c r="I36" s="123">
        <v>6.73472</v>
      </c>
      <c r="J36" s="130"/>
      <c r="K36" s="112"/>
      <c r="L36" s="112"/>
    </row>
    <row r="37" ht="29.25" customHeight="1" spans="1:12">
      <c r="A37" s="73"/>
      <c r="B37" s="69"/>
      <c r="C37" s="33"/>
      <c r="D37" s="33"/>
      <c r="E37" s="33"/>
      <c r="F37" s="33"/>
      <c r="G37" s="123"/>
      <c r="H37" s="123"/>
      <c r="I37" s="129"/>
      <c r="J37" s="130"/>
      <c r="K37" s="112"/>
      <c r="L37" s="112"/>
    </row>
    <row r="38" ht="29.25" customHeight="1" spans="1:12">
      <c r="A38" s="124"/>
      <c r="B38" s="125"/>
      <c r="C38" s="125"/>
      <c r="D38" s="125"/>
      <c r="E38" s="125"/>
      <c r="F38" s="126"/>
      <c r="G38" s="123">
        <f>H38+I38+J38+K38+L38</f>
        <v>0</v>
      </c>
      <c r="H38" s="123"/>
      <c r="I38" s="129"/>
      <c r="J38" s="130"/>
      <c r="K38" s="112"/>
      <c r="L38" s="112"/>
    </row>
    <row r="39" ht="29.25" customHeight="1" spans="1:12">
      <c r="A39" s="40" t="s">
        <v>58</v>
      </c>
      <c r="B39" s="41"/>
      <c r="C39" s="41"/>
      <c r="D39" s="41"/>
      <c r="E39" s="41"/>
      <c r="F39" s="42"/>
      <c r="G39" s="127">
        <f>H39+I39</f>
        <v>26883.90626</v>
      </c>
      <c r="H39" s="127">
        <f>H5+H12</f>
        <v>24352.4389</v>
      </c>
      <c r="I39" s="127">
        <f>I5+I12</f>
        <v>2531.46736</v>
      </c>
      <c r="J39" s="131"/>
      <c r="K39" s="112"/>
      <c r="L39" s="112"/>
    </row>
    <row r="40" ht="20.25" spans="1:1">
      <c r="A40" s="115"/>
    </row>
  </sheetData>
  <mergeCells count="11">
    <mergeCell ref="A1:L1"/>
    <mergeCell ref="A3:B3"/>
    <mergeCell ref="C3:D3"/>
    <mergeCell ref="E3:F3"/>
    <mergeCell ref="A39:F39"/>
    <mergeCell ref="G3:G4"/>
    <mergeCell ref="H3:H4"/>
    <mergeCell ref="I3:I4"/>
    <mergeCell ref="J3:J4"/>
    <mergeCell ref="K3:K4"/>
    <mergeCell ref="L3:L4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D10" sqref="D10"/>
    </sheetView>
  </sheetViews>
  <sheetFormatPr defaultColWidth="9" defaultRowHeight="14.25" outlineLevelCol="6"/>
  <cols>
    <col min="2" max="7" width="15.625" customWidth="1"/>
  </cols>
  <sheetData>
    <row r="1" ht="36" customHeight="1" spans="1:7">
      <c r="A1" s="1" t="s">
        <v>89</v>
      </c>
      <c r="B1" s="1"/>
      <c r="C1" s="1"/>
      <c r="D1" s="1"/>
      <c r="E1" s="1"/>
      <c r="F1" s="1"/>
      <c r="G1" s="1"/>
    </row>
    <row r="2" ht="15" spans="1:7">
      <c r="A2" s="98"/>
      <c r="B2" s="98"/>
      <c r="C2" s="98"/>
      <c r="D2" s="98"/>
      <c r="E2" s="99" t="s">
        <v>90</v>
      </c>
      <c r="F2" s="99"/>
      <c r="G2" s="99"/>
    </row>
    <row r="3" ht="31.5" customHeight="1" spans="1:7">
      <c r="A3" s="100" t="s">
        <v>91</v>
      </c>
      <c r="B3" s="101" t="s">
        <v>92</v>
      </c>
      <c r="C3" s="102" t="s">
        <v>93</v>
      </c>
      <c r="D3" s="103"/>
      <c r="E3" s="103"/>
      <c r="F3" s="104"/>
      <c r="G3" s="101" t="s">
        <v>94</v>
      </c>
    </row>
    <row r="4" ht="31.5" customHeight="1" spans="1:7">
      <c r="A4" s="105"/>
      <c r="B4" s="106"/>
      <c r="C4" s="107" t="s">
        <v>28</v>
      </c>
      <c r="D4" s="107" t="s">
        <v>95</v>
      </c>
      <c r="E4" s="107" t="s">
        <v>96</v>
      </c>
      <c r="F4" s="107" t="s">
        <v>97</v>
      </c>
      <c r="G4" s="106"/>
    </row>
    <row r="5" ht="31.5" customHeight="1" spans="1:7">
      <c r="A5" s="108" t="s">
        <v>28</v>
      </c>
      <c r="B5" s="109"/>
      <c r="C5" s="110"/>
      <c r="D5" s="110"/>
      <c r="E5" s="110"/>
      <c r="F5" s="110"/>
      <c r="G5" s="111"/>
    </row>
    <row r="6" ht="31.5" customHeight="1" spans="1:7">
      <c r="A6" s="108" t="s">
        <v>98</v>
      </c>
      <c r="B6" s="112"/>
      <c r="C6" s="112"/>
      <c r="D6" s="112"/>
      <c r="E6" s="112"/>
      <c r="F6" s="112"/>
      <c r="G6" s="113"/>
    </row>
    <row r="7" ht="31.5" customHeight="1" spans="1:7">
      <c r="A7" s="114" t="s">
        <v>99</v>
      </c>
      <c r="B7" s="112"/>
      <c r="C7" s="112"/>
      <c r="D7" s="112"/>
      <c r="E7" s="112"/>
      <c r="F7" s="112"/>
      <c r="G7" s="113"/>
    </row>
    <row r="8" ht="31.5" customHeight="1" spans="1:7">
      <c r="A8" s="114" t="s">
        <v>100</v>
      </c>
      <c r="B8" s="112"/>
      <c r="C8" s="112"/>
      <c r="D8" s="112"/>
      <c r="E8" s="112"/>
      <c r="F8" s="112"/>
      <c r="G8" s="113"/>
    </row>
    <row r="9" ht="20.25" spans="1:1">
      <c r="A9" s="115"/>
    </row>
    <row r="10" ht="20.25" spans="1:1">
      <c r="A10" s="115"/>
    </row>
    <row r="11" ht="20.25" spans="1:1">
      <c r="A11" s="115"/>
    </row>
  </sheetData>
  <mergeCells count="6">
    <mergeCell ref="A1:G1"/>
    <mergeCell ref="E2:G2"/>
    <mergeCell ref="C3:F3"/>
    <mergeCell ref="A3:A4"/>
    <mergeCell ref="B3:B4"/>
    <mergeCell ref="G3:G4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B8" sqref="B8"/>
    </sheetView>
  </sheetViews>
  <sheetFormatPr defaultColWidth="9" defaultRowHeight="14.25" outlineLevelCol="5"/>
  <cols>
    <col min="1" max="6" width="20.125" customWidth="1"/>
  </cols>
  <sheetData>
    <row r="1" ht="37.5" customHeight="1" spans="1:6">
      <c r="A1" s="59" t="s">
        <v>101</v>
      </c>
      <c r="B1" s="59"/>
      <c r="C1" s="59"/>
      <c r="D1" s="59"/>
      <c r="E1" s="59"/>
      <c r="F1" s="59"/>
    </row>
    <row r="2" ht="20.25" spans="1:1">
      <c r="A2" s="59"/>
    </row>
    <row r="3" ht="21.75" customHeight="1" spans="1:6">
      <c r="A3" s="60"/>
      <c r="B3" s="60"/>
      <c r="C3" s="60"/>
      <c r="D3" s="17" t="s">
        <v>1</v>
      </c>
      <c r="E3" s="17"/>
      <c r="F3" s="17"/>
    </row>
    <row r="4" ht="33" customHeight="1" spans="1:6">
      <c r="A4" s="87" t="s">
        <v>102</v>
      </c>
      <c r="B4" s="88"/>
      <c r="C4" s="87" t="s">
        <v>103</v>
      </c>
      <c r="D4" s="89"/>
      <c r="E4" s="89"/>
      <c r="F4" s="88"/>
    </row>
    <row r="5" ht="33" customHeight="1" spans="1:6">
      <c r="A5" s="90" t="s">
        <v>4</v>
      </c>
      <c r="B5" s="91" t="s">
        <v>5</v>
      </c>
      <c r="C5" s="91" t="s">
        <v>6</v>
      </c>
      <c r="D5" s="91" t="s">
        <v>28</v>
      </c>
      <c r="E5" s="91" t="s">
        <v>104</v>
      </c>
      <c r="F5" s="91" t="s">
        <v>105</v>
      </c>
    </row>
    <row r="6" ht="33" customHeight="1" spans="1:6">
      <c r="A6" s="73" t="s">
        <v>106</v>
      </c>
      <c r="B6" s="71">
        <v>7283.91</v>
      </c>
      <c r="C6" s="69" t="s">
        <v>107</v>
      </c>
      <c r="D6" s="71">
        <v>7283.91</v>
      </c>
      <c r="E6" s="71">
        <v>7283.91</v>
      </c>
      <c r="F6" s="92"/>
    </row>
    <row r="7" ht="33" customHeight="1" spans="1:6">
      <c r="A7" s="73" t="s">
        <v>108</v>
      </c>
      <c r="B7" s="71">
        <v>7283.91</v>
      </c>
      <c r="C7" s="69" t="s">
        <v>109</v>
      </c>
      <c r="D7" s="71"/>
      <c r="E7" s="71"/>
      <c r="F7" s="69"/>
    </row>
    <row r="8" ht="33" customHeight="1" spans="1:6">
      <c r="A8" s="73" t="s">
        <v>110</v>
      </c>
      <c r="B8" s="92"/>
      <c r="C8" s="69" t="s">
        <v>111</v>
      </c>
      <c r="D8" s="71">
        <v>774.47</v>
      </c>
      <c r="E8" s="71">
        <v>774.47</v>
      </c>
      <c r="F8" s="69"/>
    </row>
    <row r="9" ht="33" customHeight="1" spans="1:6">
      <c r="A9" s="73"/>
      <c r="B9" s="92"/>
      <c r="C9" s="69" t="s">
        <v>112</v>
      </c>
      <c r="D9" s="93">
        <f>D6-D8</f>
        <v>6509.44</v>
      </c>
      <c r="E9" s="93">
        <f>E6-E8</f>
        <v>6509.44</v>
      </c>
      <c r="F9" s="69"/>
    </row>
    <row r="10" ht="33" customHeight="1" spans="1:6">
      <c r="A10" s="73"/>
      <c r="B10" s="92"/>
      <c r="C10" s="69"/>
      <c r="D10" s="69"/>
      <c r="E10" s="69"/>
      <c r="F10" s="69"/>
    </row>
    <row r="11" ht="33" customHeight="1" spans="1:6">
      <c r="A11" s="73" t="s">
        <v>113</v>
      </c>
      <c r="B11" s="92"/>
      <c r="C11" s="69" t="s">
        <v>114</v>
      </c>
      <c r="D11" s="69"/>
      <c r="E11" s="69"/>
      <c r="F11" s="69"/>
    </row>
    <row r="12" ht="33" customHeight="1" spans="1:6">
      <c r="A12" s="73" t="s">
        <v>108</v>
      </c>
      <c r="B12" s="92"/>
      <c r="C12" s="69"/>
      <c r="D12" s="69"/>
      <c r="E12" s="69"/>
      <c r="F12" s="69"/>
    </row>
    <row r="13" ht="33" customHeight="1" spans="1:6">
      <c r="A13" s="73" t="s">
        <v>110</v>
      </c>
      <c r="B13" s="92"/>
      <c r="C13" s="69"/>
      <c r="D13" s="69"/>
      <c r="E13" s="69"/>
      <c r="F13" s="69"/>
    </row>
    <row r="14" ht="33" customHeight="1" spans="1:6">
      <c r="A14" s="73"/>
      <c r="B14" s="92"/>
      <c r="C14" s="69"/>
      <c r="D14" s="69"/>
      <c r="E14" s="69"/>
      <c r="F14" s="69"/>
    </row>
    <row r="15" ht="33" customHeight="1" spans="1:6">
      <c r="A15" s="73"/>
      <c r="B15" s="92"/>
      <c r="C15" s="69"/>
      <c r="D15" s="69"/>
      <c r="E15" s="69"/>
      <c r="F15" s="69"/>
    </row>
    <row r="16" ht="33" customHeight="1" spans="1:6">
      <c r="A16" s="94" t="s">
        <v>23</v>
      </c>
      <c r="B16" s="95">
        <f>B6+B11</f>
        <v>7283.91</v>
      </c>
      <c r="C16" s="96" t="s">
        <v>24</v>
      </c>
      <c r="D16" s="95">
        <f>D6+D11</f>
        <v>7283.91</v>
      </c>
      <c r="E16" s="95">
        <f>E6+E11</f>
        <v>7283.91</v>
      </c>
      <c r="F16" s="69"/>
    </row>
    <row r="19" spans="5:5">
      <c r="E19" s="97"/>
    </row>
    <row r="22" spans="3:3">
      <c r="C22" s="97"/>
    </row>
  </sheetData>
  <mergeCells count="4">
    <mergeCell ref="A1:F1"/>
    <mergeCell ref="D3:F3"/>
    <mergeCell ref="A4:B4"/>
    <mergeCell ref="C4:F4"/>
  </mergeCells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4" workbookViewId="0">
      <selection activeCell="F19" sqref="F19"/>
    </sheetView>
  </sheetViews>
  <sheetFormatPr defaultColWidth="9" defaultRowHeight="14.25" outlineLevelCol="7"/>
  <cols>
    <col min="1" max="1" width="13.5" customWidth="1"/>
    <col min="2" max="2" width="19.375" customWidth="1"/>
    <col min="3" max="8" width="13.5" customWidth="1"/>
  </cols>
  <sheetData>
    <row r="1" ht="38.25" customHeight="1" spans="1:8">
      <c r="A1" s="59" t="s">
        <v>115</v>
      </c>
      <c r="B1" s="59"/>
      <c r="C1" s="59"/>
      <c r="D1" s="59"/>
      <c r="E1" s="59"/>
      <c r="F1" s="59"/>
      <c r="G1" s="59"/>
      <c r="H1" s="59"/>
    </row>
    <row r="2" ht="23.25" customHeight="1" spans="1:8">
      <c r="A2" s="60"/>
      <c r="B2" s="60"/>
      <c r="C2" s="60"/>
      <c r="D2" s="60"/>
      <c r="E2" s="60"/>
      <c r="F2" s="60"/>
      <c r="G2" s="60"/>
      <c r="H2" s="61" t="s">
        <v>26</v>
      </c>
    </row>
    <row r="3" ht="28.5" customHeight="1" spans="1:8">
      <c r="A3" s="62" t="s">
        <v>27</v>
      </c>
      <c r="B3" s="63"/>
      <c r="C3" s="64" t="s">
        <v>116</v>
      </c>
      <c r="D3" s="62" t="s">
        <v>117</v>
      </c>
      <c r="E3" s="65"/>
      <c r="F3" s="63"/>
      <c r="G3" s="62" t="s">
        <v>118</v>
      </c>
      <c r="H3" s="63"/>
    </row>
    <row r="4" ht="28.5" customHeight="1" spans="1:8">
      <c r="A4" s="66" t="s">
        <v>38</v>
      </c>
      <c r="B4" s="67" t="s">
        <v>39</v>
      </c>
      <c r="C4" s="66"/>
      <c r="D4" s="67" t="s">
        <v>119</v>
      </c>
      <c r="E4" s="63" t="s">
        <v>63</v>
      </c>
      <c r="F4" s="63" t="s">
        <v>64</v>
      </c>
      <c r="G4" s="67" t="s">
        <v>120</v>
      </c>
      <c r="H4" s="67" t="s">
        <v>121</v>
      </c>
    </row>
    <row r="5" ht="31.5" customHeight="1" spans="1:8">
      <c r="A5" s="68">
        <v>208</v>
      </c>
      <c r="B5" s="69" t="s">
        <v>41</v>
      </c>
      <c r="C5" s="70">
        <f>C6</f>
        <v>613.18</v>
      </c>
      <c r="D5" s="71">
        <f>E5+F5</f>
        <v>774.47</v>
      </c>
      <c r="E5" s="71">
        <f>E6</f>
        <v>774.11</v>
      </c>
      <c r="F5" s="71">
        <v>0.36</v>
      </c>
      <c r="G5" s="71">
        <f>D5-C5</f>
        <v>161.29</v>
      </c>
      <c r="H5" s="72">
        <f>G5/C5</f>
        <v>0.26303858573339</v>
      </c>
    </row>
    <row r="6" ht="31.5" customHeight="1" spans="1:8">
      <c r="A6" s="68">
        <v>20805</v>
      </c>
      <c r="B6" s="69" t="s">
        <v>42</v>
      </c>
      <c r="C6" s="70">
        <f>C7+C8+C9</f>
        <v>613.18</v>
      </c>
      <c r="D6" s="71">
        <f t="shared" ref="D6:D24" si="0">E6+F6</f>
        <v>774.47</v>
      </c>
      <c r="E6" s="71">
        <f>E7+E8+E9</f>
        <v>774.11</v>
      </c>
      <c r="F6" s="71">
        <v>0.36</v>
      </c>
      <c r="G6" s="71">
        <f t="shared" ref="G6:G26" si="1">D6-C6</f>
        <v>161.29</v>
      </c>
      <c r="H6" s="72">
        <f t="shared" ref="H6:H27" si="2">G6/C6</f>
        <v>0.26303858573339</v>
      </c>
    </row>
    <row r="7" ht="31.5" customHeight="1" spans="1:8">
      <c r="A7" s="68">
        <v>2080502</v>
      </c>
      <c r="B7" s="69" t="s">
        <v>43</v>
      </c>
      <c r="C7" s="70">
        <v>68.68</v>
      </c>
      <c r="D7" s="71">
        <f t="shared" si="0"/>
        <v>49.97</v>
      </c>
      <c r="E7" s="71">
        <v>49.61</v>
      </c>
      <c r="F7" s="71">
        <v>0.36</v>
      </c>
      <c r="G7" s="71">
        <f t="shared" si="1"/>
        <v>-18.71</v>
      </c>
      <c r="H7" s="72">
        <f t="shared" si="2"/>
        <v>-0.272422830518346</v>
      </c>
    </row>
    <row r="8" ht="31.5" customHeight="1" spans="1:8">
      <c r="A8" s="68">
        <v>2080505</v>
      </c>
      <c r="B8" s="69" t="s">
        <v>44</v>
      </c>
      <c r="C8" s="70">
        <v>362.83</v>
      </c>
      <c r="D8" s="71">
        <f t="shared" si="0"/>
        <v>483</v>
      </c>
      <c r="E8" s="71">
        <v>483</v>
      </c>
      <c r="F8" s="71"/>
      <c r="G8" s="71">
        <f t="shared" si="1"/>
        <v>120.17</v>
      </c>
      <c r="H8" s="72">
        <f t="shared" si="2"/>
        <v>0.331201940302621</v>
      </c>
    </row>
    <row r="9" ht="31.5" customHeight="1" spans="1:8">
      <c r="A9" s="73">
        <v>2080506</v>
      </c>
      <c r="B9" s="69" t="s">
        <v>45</v>
      </c>
      <c r="C9" s="70">
        <v>181.67</v>
      </c>
      <c r="D9" s="71">
        <f t="shared" si="0"/>
        <v>241.5</v>
      </c>
      <c r="E9" s="71">
        <v>241.5</v>
      </c>
      <c r="F9" s="71"/>
      <c r="G9" s="71">
        <f t="shared" si="1"/>
        <v>59.83</v>
      </c>
      <c r="H9" s="72">
        <f t="shared" si="2"/>
        <v>0.329333406726482</v>
      </c>
    </row>
    <row r="10" ht="31.5" customHeight="1" spans="1:8">
      <c r="A10" s="73">
        <v>210</v>
      </c>
      <c r="B10" s="69" t="s">
        <v>46</v>
      </c>
      <c r="C10" s="70">
        <f>C11+C14+C18+C20+C25</f>
        <v>6317.11</v>
      </c>
      <c r="D10" s="71">
        <f t="shared" si="0"/>
        <v>6509.43772</v>
      </c>
      <c r="E10" s="71">
        <f>E11+E14+E18+E20+E23+E25</f>
        <v>3978.3298</v>
      </c>
      <c r="F10" s="71">
        <f>F11+F14+F18+F20+F23+F25</f>
        <v>2531.10792</v>
      </c>
      <c r="G10" s="71">
        <f t="shared" si="1"/>
        <v>192.32772</v>
      </c>
      <c r="H10" s="72">
        <f t="shared" si="2"/>
        <v>0.0304455233484933</v>
      </c>
    </row>
    <row r="11" ht="31.5" customHeight="1" spans="1:8">
      <c r="A11" s="73">
        <v>21003</v>
      </c>
      <c r="B11" s="69" t="s">
        <v>47</v>
      </c>
      <c r="C11" s="70">
        <f>C12+C13</f>
        <v>2489.89</v>
      </c>
      <c r="D11" s="71">
        <f t="shared" si="0"/>
        <v>4119.88</v>
      </c>
      <c r="E11" s="71">
        <f>E12+E13</f>
        <v>3466.05</v>
      </c>
      <c r="F11" s="71">
        <f>F12+F13</f>
        <v>653.83</v>
      </c>
      <c r="G11" s="71">
        <f t="shared" si="1"/>
        <v>1629.99</v>
      </c>
      <c r="H11" s="72">
        <f t="shared" si="2"/>
        <v>0.654643377819904</v>
      </c>
    </row>
    <row r="12" ht="31.5" customHeight="1" spans="1:8">
      <c r="A12" s="73">
        <v>2100302</v>
      </c>
      <c r="B12" s="69" t="s">
        <v>48</v>
      </c>
      <c r="C12" s="70">
        <v>2478.71</v>
      </c>
      <c r="D12" s="71">
        <f t="shared" si="0"/>
        <v>4119.88</v>
      </c>
      <c r="E12" s="71">
        <f>6736.91-774.11-512.28-1984.47</f>
        <v>3466.05</v>
      </c>
      <c r="F12" s="71">
        <v>653.83</v>
      </c>
      <c r="G12" s="71">
        <f t="shared" si="1"/>
        <v>1641.17</v>
      </c>
      <c r="H12" s="72">
        <f t="shared" si="2"/>
        <v>0.662106498945016</v>
      </c>
    </row>
    <row r="13" ht="31.5" customHeight="1" spans="1:8">
      <c r="A13" s="73">
        <v>2100399</v>
      </c>
      <c r="B13" s="69" t="s">
        <v>122</v>
      </c>
      <c r="C13" s="70">
        <v>11.18</v>
      </c>
      <c r="D13" s="71">
        <f t="shared" si="0"/>
        <v>0</v>
      </c>
      <c r="E13" s="71"/>
      <c r="F13" s="71"/>
      <c r="G13" s="71">
        <f t="shared" si="1"/>
        <v>-11.18</v>
      </c>
      <c r="H13" s="72">
        <f t="shared" si="2"/>
        <v>-1</v>
      </c>
    </row>
    <row r="14" ht="31.5" customHeight="1" spans="1:8">
      <c r="A14" s="73">
        <v>21004</v>
      </c>
      <c r="B14" s="69" t="s">
        <v>49</v>
      </c>
      <c r="C14" s="70">
        <f>C15+C16+C17</f>
        <v>3421.12</v>
      </c>
      <c r="D14" s="71">
        <f t="shared" si="0"/>
        <v>1860.8432</v>
      </c>
      <c r="E14" s="71"/>
      <c r="F14" s="71">
        <f>F15+F16+F17</f>
        <v>1860.8432</v>
      </c>
      <c r="G14" s="71">
        <f t="shared" si="1"/>
        <v>-1560.2768</v>
      </c>
      <c r="H14" s="72">
        <f t="shared" si="2"/>
        <v>-0.456071929660462</v>
      </c>
    </row>
    <row r="15" ht="31.5" customHeight="1" spans="1:8">
      <c r="A15" s="73">
        <v>2100408</v>
      </c>
      <c r="B15" s="69" t="s">
        <v>50</v>
      </c>
      <c r="C15" s="70">
        <v>3129.93</v>
      </c>
      <c r="D15" s="71">
        <f t="shared" si="0"/>
        <v>1661.2232</v>
      </c>
      <c r="E15" s="71"/>
      <c r="F15" s="71">
        <f>1330.28+307.0088+23.9344</f>
        <v>1661.2232</v>
      </c>
      <c r="G15" s="71">
        <f t="shared" si="1"/>
        <v>-1468.7068</v>
      </c>
      <c r="H15" s="72">
        <f t="shared" si="2"/>
        <v>-0.469245893678133</v>
      </c>
    </row>
    <row r="16" ht="31.5" customHeight="1" spans="1:8">
      <c r="A16" s="73">
        <v>2100409</v>
      </c>
      <c r="B16" s="69" t="s">
        <v>123</v>
      </c>
      <c r="C16" s="70">
        <v>3.03</v>
      </c>
      <c r="D16" s="71">
        <f t="shared" si="0"/>
        <v>0</v>
      </c>
      <c r="E16" s="71"/>
      <c r="F16" s="71"/>
      <c r="G16" s="71">
        <f t="shared" si="1"/>
        <v>-3.03</v>
      </c>
      <c r="H16" s="72">
        <f t="shared" si="2"/>
        <v>-1</v>
      </c>
    </row>
    <row r="17" ht="31.5" customHeight="1" spans="1:8">
      <c r="A17" s="73">
        <v>2100410</v>
      </c>
      <c r="B17" s="69" t="s">
        <v>51</v>
      </c>
      <c r="C17" s="70">
        <v>288.16</v>
      </c>
      <c r="D17" s="71">
        <f t="shared" si="0"/>
        <v>199.62</v>
      </c>
      <c r="E17" s="71"/>
      <c r="F17" s="71">
        <v>199.62</v>
      </c>
      <c r="G17" s="71">
        <f t="shared" si="1"/>
        <v>-88.54</v>
      </c>
      <c r="H17" s="72">
        <f t="shared" si="2"/>
        <v>-0.307259855635758</v>
      </c>
    </row>
    <row r="18" ht="31.5" customHeight="1" spans="1:8">
      <c r="A18" s="73">
        <v>21006</v>
      </c>
      <c r="B18" s="69" t="s">
        <v>124</v>
      </c>
      <c r="C18" s="70">
        <f>C19</f>
        <v>1.65</v>
      </c>
      <c r="D18" s="71">
        <f t="shared" si="0"/>
        <v>0</v>
      </c>
      <c r="E18" s="71"/>
      <c r="F18" s="71">
        <f>F19</f>
        <v>0</v>
      </c>
      <c r="G18" s="71">
        <f t="shared" si="1"/>
        <v>-1.65</v>
      </c>
      <c r="H18" s="72">
        <f t="shared" si="2"/>
        <v>-1</v>
      </c>
    </row>
    <row r="19" ht="31.5" customHeight="1" spans="1:8">
      <c r="A19" s="73">
        <v>2100601</v>
      </c>
      <c r="B19" s="69" t="s">
        <v>56</v>
      </c>
      <c r="C19" s="70">
        <v>1.65</v>
      </c>
      <c r="D19" s="71">
        <f t="shared" si="0"/>
        <v>0</v>
      </c>
      <c r="E19" s="71"/>
      <c r="F19" s="71"/>
      <c r="G19" s="71">
        <f t="shared" si="1"/>
        <v>-1.65</v>
      </c>
      <c r="H19" s="72">
        <f t="shared" si="2"/>
        <v>-1</v>
      </c>
    </row>
    <row r="20" ht="31.5" customHeight="1" spans="1:8">
      <c r="A20" s="73">
        <v>21011</v>
      </c>
      <c r="B20" s="69" t="s">
        <v>52</v>
      </c>
      <c r="C20" s="70">
        <f>C21+C22</f>
        <v>393.23</v>
      </c>
      <c r="D20" s="71">
        <f t="shared" si="0"/>
        <v>512.2798</v>
      </c>
      <c r="E20" s="71">
        <f>E21+E22</f>
        <v>512.2798</v>
      </c>
      <c r="F20" s="71">
        <f>F21+F22</f>
        <v>0</v>
      </c>
      <c r="G20" s="71">
        <f t="shared" si="1"/>
        <v>119.0498</v>
      </c>
      <c r="H20" s="72">
        <f t="shared" si="2"/>
        <v>0.302748518678636</v>
      </c>
    </row>
    <row r="21" ht="31.5" customHeight="1" spans="1:8">
      <c r="A21" s="73">
        <v>2101102</v>
      </c>
      <c r="B21" s="69" t="s">
        <v>53</v>
      </c>
      <c r="C21" s="70">
        <v>301.06</v>
      </c>
      <c r="D21" s="71">
        <f t="shared" si="0"/>
        <v>392.2142</v>
      </c>
      <c r="E21" s="71">
        <v>392.2142</v>
      </c>
      <c r="F21" s="71"/>
      <c r="G21" s="71">
        <f t="shared" si="1"/>
        <v>91.1542</v>
      </c>
      <c r="H21" s="72">
        <f t="shared" si="2"/>
        <v>0.302777519431343</v>
      </c>
    </row>
    <row r="22" ht="31.5" customHeight="1" spans="1:8">
      <c r="A22" s="73">
        <v>2101103</v>
      </c>
      <c r="B22" s="69" t="s">
        <v>54</v>
      </c>
      <c r="C22" s="70">
        <v>92.17</v>
      </c>
      <c r="D22" s="71">
        <f t="shared" si="0"/>
        <v>120.0656</v>
      </c>
      <c r="E22" s="71">
        <v>120.0656</v>
      </c>
      <c r="F22" s="71"/>
      <c r="G22" s="71">
        <f t="shared" si="1"/>
        <v>27.8956</v>
      </c>
      <c r="H22" s="72">
        <f t="shared" si="2"/>
        <v>0.30265379190626</v>
      </c>
    </row>
    <row r="23" ht="29.25" customHeight="1" spans="1:8">
      <c r="A23" s="73">
        <v>21017</v>
      </c>
      <c r="B23" s="69" t="s">
        <v>55</v>
      </c>
      <c r="C23" s="33">
        <v>0</v>
      </c>
      <c r="D23" s="33">
        <f>D24</f>
        <v>9.7</v>
      </c>
      <c r="E23" s="33"/>
      <c r="F23" s="33">
        <f>F24</f>
        <v>9.7</v>
      </c>
      <c r="G23" s="71">
        <f t="shared" si="1"/>
        <v>9.7</v>
      </c>
      <c r="H23" s="72" t="e">
        <f t="shared" si="2"/>
        <v>#DIV/0!</v>
      </c>
    </row>
    <row r="24" ht="29.25" customHeight="1" spans="1:8">
      <c r="A24" s="73">
        <v>2101704</v>
      </c>
      <c r="B24" s="69" t="s">
        <v>56</v>
      </c>
      <c r="C24" s="33">
        <v>0</v>
      </c>
      <c r="D24" s="33">
        <f>E24+F24</f>
        <v>9.7</v>
      </c>
      <c r="E24" s="33"/>
      <c r="F24" s="33">
        <f>4.7+5</f>
        <v>9.7</v>
      </c>
      <c r="G24" s="71">
        <f t="shared" si="1"/>
        <v>9.7</v>
      </c>
      <c r="H24" s="72" t="e">
        <f t="shared" si="2"/>
        <v>#DIV/0!</v>
      </c>
    </row>
    <row r="25" ht="31.5" customHeight="1" spans="1:8">
      <c r="A25" s="73">
        <v>21099</v>
      </c>
      <c r="B25" s="69" t="s">
        <v>57</v>
      </c>
      <c r="C25" s="70">
        <f>C26</f>
        <v>11.22</v>
      </c>
      <c r="D25" s="71">
        <f>E25+F25</f>
        <v>6.73472</v>
      </c>
      <c r="E25" s="71"/>
      <c r="F25" s="71">
        <f>F26+F27</f>
        <v>6.73472</v>
      </c>
      <c r="G25" s="71">
        <f t="shared" si="1"/>
        <v>-4.48528</v>
      </c>
      <c r="H25" s="72">
        <f t="shared" si="2"/>
        <v>-0.399757575757576</v>
      </c>
    </row>
    <row r="26" ht="31.5" customHeight="1" spans="1:8">
      <c r="A26" s="73">
        <v>2109901</v>
      </c>
      <c r="B26" s="69" t="s">
        <v>57</v>
      </c>
      <c r="C26" s="70">
        <v>11.22</v>
      </c>
      <c r="D26" s="71">
        <f>E26+F26</f>
        <v>0</v>
      </c>
      <c r="E26" s="71"/>
      <c r="F26" s="74"/>
      <c r="G26" s="71">
        <f t="shared" si="1"/>
        <v>-11.22</v>
      </c>
      <c r="H26" s="72">
        <f t="shared" si="2"/>
        <v>-1</v>
      </c>
    </row>
    <row r="27" ht="31.5" customHeight="1" spans="1:8">
      <c r="A27" s="75">
        <v>2109999</v>
      </c>
      <c r="B27" s="76" t="s">
        <v>57</v>
      </c>
      <c r="C27" s="77">
        <v>0</v>
      </c>
      <c r="D27" s="71">
        <f>E27+F27</f>
        <v>6.73472</v>
      </c>
      <c r="E27" s="74"/>
      <c r="F27" s="74">
        <v>6.73472</v>
      </c>
      <c r="G27" s="74"/>
      <c r="H27" s="72" t="e">
        <f t="shared" si="2"/>
        <v>#DIV/0!</v>
      </c>
    </row>
    <row r="28" ht="31.5" customHeight="1" spans="1:8">
      <c r="A28" s="76"/>
      <c r="B28" s="78"/>
      <c r="C28" s="77"/>
      <c r="D28" s="79"/>
      <c r="E28" s="80"/>
      <c r="F28" s="80"/>
      <c r="G28" s="80"/>
      <c r="H28" s="81"/>
    </row>
    <row r="29" ht="31.5" customHeight="1" spans="1:8">
      <c r="A29" s="82" t="s">
        <v>28</v>
      </c>
      <c r="B29" s="83"/>
      <c r="C29" s="84">
        <f>C5+C10</f>
        <v>6930.29</v>
      </c>
      <c r="D29" s="85">
        <f>D5+D10</f>
        <v>7283.90772</v>
      </c>
      <c r="E29" s="86">
        <f>E5+E10</f>
        <v>4752.4398</v>
      </c>
      <c r="F29" s="86">
        <f>F5+F10</f>
        <v>2531.46792</v>
      </c>
      <c r="G29" s="86">
        <f>D29-C29</f>
        <v>353.61772</v>
      </c>
      <c r="H29" s="81">
        <f>G29/C29</f>
        <v>0.0510249527797538</v>
      </c>
    </row>
  </sheetData>
  <mergeCells count="6">
    <mergeCell ref="A1:H1"/>
    <mergeCell ref="A3:B3"/>
    <mergeCell ref="D3:F3"/>
    <mergeCell ref="G3:H3"/>
    <mergeCell ref="A29:B29"/>
    <mergeCell ref="C3:C4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opLeftCell="A3" workbookViewId="0">
      <selection activeCell="E10" sqref="E10"/>
    </sheetView>
  </sheetViews>
  <sheetFormatPr defaultColWidth="9" defaultRowHeight="14.25" outlineLevelCol="6"/>
  <cols>
    <col min="1" max="1" width="14.25" customWidth="1"/>
    <col min="2" max="2" width="20.25" customWidth="1"/>
    <col min="3" max="3" width="14.25" customWidth="1"/>
    <col min="4" max="4" width="19.875" customWidth="1"/>
    <col min="5" max="7" width="14.25" customWidth="1"/>
    <col min="8" max="8" width="9.375"/>
  </cols>
  <sheetData>
    <row r="1" ht="40.5" customHeight="1" spans="1:7">
      <c r="A1" s="1" t="s">
        <v>125</v>
      </c>
      <c r="B1" s="1"/>
      <c r="C1" s="1"/>
      <c r="D1" s="1"/>
      <c r="E1" s="1"/>
      <c r="F1" s="1"/>
      <c r="G1" s="1"/>
    </row>
    <row r="2" ht="30" customHeight="1" spans="1:7">
      <c r="A2" s="46"/>
      <c r="B2" s="46"/>
      <c r="C2" s="24"/>
      <c r="D2" s="24"/>
      <c r="E2" s="24"/>
      <c r="F2" s="24"/>
      <c r="G2" s="25" t="s">
        <v>26</v>
      </c>
    </row>
    <row r="3" ht="33" customHeight="1" spans="1:7">
      <c r="A3" s="26" t="s">
        <v>61</v>
      </c>
      <c r="B3" s="27"/>
      <c r="C3" s="26" t="s">
        <v>62</v>
      </c>
      <c r="D3" s="27"/>
      <c r="E3" s="26" t="s">
        <v>126</v>
      </c>
      <c r="F3" s="28"/>
      <c r="G3" s="27"/>
    </row>
    <row r="4" ht="33" customHeight="1" spans="1:7">
      <c r="A4" s="47" t="s">
        <v>38</v>
      </c>
      <c r="B4" s="48" t="s">
        <v>39</v>
      </c>
      <c r="C4" s="48" t="s">
        <v>38</v>
      </c>
      <c r="D4" s="48" t="s">
        <v>39</v>
      </c>
      <c r="E4" s="30" t="s">
        <v>28</v>
      </c>
      <c r="F4" s="30" t="s">
        <v>127</v>
      </c>
      <c r="G4" s="30" t="s">
        <v>128</v>
      </c>
    </row>
    <row r="5" ht="30" customHeight="1" spans="1:7">
      <c r="A5" s="49">
        <v>50501</v>
      </c>
      <c r="B5" s="50" t="s">
        <v>74</v>
      </c>
      <c r="C5" s="50">
        <v>301</v>
      </c>
      <c r="D5" s="50" t="s">
        <v>74</v>
      </c>
      <c r="E5" s="51">
        <f>E6+E7+E8+E9+E10+E11+E12+E13+E14</f>
        <v>4702.7144</v>
      </c>
      <c r="F5" s="51">
        <f>F6+F7+F8+F9+F10+F11+F12+F13+F14</f>
        <v>4702.7144</v>
      </c>
      <c r="G5" s="51"/>
    </row>
    <row r="6" ht="30" customHeight="1" spans="1:7">
      <c r="A6" s="49">
        <v>50501</v>
      </c>
      <c r="B6" s="50" t="s">
        <v>74</v>
      </c>
      <c r="C6" s="52">
        <v>30101</v>
      </c>
      <c r="D6" s="52" t="s">
        <v>79</v>
      </c>
      <c r="E6" s="51">
        <f>F6+G6</f>
        <v>599.0832</v>
      </c>
      <c r="F6" s="51">
        <v>599.0832</v>
      </c>
      <c r="G6" s="51"/>
    </row>
    <row r="7" ht="30" customHeight="1" spans="1:7">
      <c r="A7" s="49">
        <v>50501</v>
      </c>
      <c r="B7" s="50" t="s">
        <v>74</v>
      </c>
      <c r="C7" s="52">
        <v>30102</v>
      </c>
      <c r="D7" s="52" t="s">
        <v>80</v>
      </c>
      <c r="E7" s="51">
        <f>F7+G7</f>
        <v>458.1076</v>
      </c>
      <c r="F7" s="51">
        <f>83.1336+374.974</f>
        <v>458.1076</v>
      </c>
      <c r="G7" s="51"/>
    </row>
    <row r="8" ht="30" customHeight="1" spans="1:7">
      <c r="A8" s="49">
        <v>50501</v>
      </c>
      <c r="B8" s="50" t="s">
        <v>74</v>
      </c>
      <c r="C8" s="52">
        <v>30107</v>
      </c>
      <c r="D8" s="52" t="s">
        <v>82</v>
      </c>
      <c r="E8" s="51">
        <f>F8+G8</f>
        <v>1934.008</v>
      </c>
      <c r="F8" s="51">
        <v>1934.008</v>
      </c>
      <c r="G8" s="51"/>
    </row>
    <row r="9" ht="30" customHeight="1" spans="1:7">
      <c r="A9" s="49">
        <v>50501</v>
      </c>
      <c r="B9" s="50" t="s">
        <v>74</v>
      </c>
      <c r="C9" s="52">
        <v>30108</v>
      </c>
      <c r="D9" s="52" t="s">
        <v>129</v>
      </c>
      <c r="E9" s="51">
        <f t="shared" ref="E6:E17" si="0">F9+G9</f>
        <v>483</v>
      </c>
      <c r="F9" s="51">
        <v>483</v>
      </c>
      <c r="G9" s="51"/>
    </row>
    <row r="10" ht="30" customHeight="1" spans="1:7">
      <c r="A10" s="49">
        <v>50501</v>
      </c>
      <c r="B10" s="50" t="s">
        <v>74</v>
      </c>
      <c r="C10" s="52">
        <v>30109</v>
      </c>
      <c r="D10" s="52" t="s">
        <v>130</v>
      </c>
      <c r="E10" s="51">
        <f t="shared" si="0"/>
        <v>241.5</v>
      </c>
      <c r="F10" s="51">
        <v>241.5</v>
      </c>
      <c r="G10" s="51"/>
    </row>
    <row r="11" ht="30" customHeight="1" spans="1:7">
      <c r="A11" s="49">
        <v>50501</v>
      </c>
      <c r="B11" s="50" t="s">
        <v>74</v>
      </c>
      <c r="C11" s="52">
        <v>30110</v>
      </c>
      <c r="D11" s="52" t="s">
        <v>87</v>
      </c>
      <c r="E11" s="51">
        <f t="shared" si="0"/>
        <v>392.21</v>
      </c>
      <c r="F11" s="51">
        <v>392.21</v>
      </c>
      <c r="G11" s="51"/>
    </row>
    <row r="12" ht="30" customHeight="1" spans="1:7">
      <c r="A12" s="49">
        <v>50501</v>
      </c>
      <c r="B12" s="50" t="s">
        <v>74</v>
      </c>
      <c r="C12" s="52">
        <v>30111</v>
      </c>
      <c r="D12" s="52" t="s">
        <v>88</v>
      </c>
      <c r="E12" s="51">
        <f t="shared" si="0"/>
        <v>120.0656</v>
      </c>
      <c r="F12" s="51">
        <v>120.0656</v>
      </c>
      <c r="G12" s="51"/>
    </row>
    <row r="13" ht="30" customHeight="1" spans="1:7">
      <c r="A13" s="49">
        <v>50501</v>
      </c>
      <c r="B13" s="50" t="s">
        <v>74</v>
      </c>
      <c r="C13" s="52">
        <v>30112</v>
      </c>
      <c r="D13" s="52" t="s">
        <v>81</v>
      </c>
      <c r="E13" s="51">
        <f t="shared" si="0"/>
        <v>32.02</v>
      </c>
      <c r="F13" s="51">
        <v>32.02</v>
      </c>
      <c r="G13" s="51"/>
    </row>
    <row r="14" ht="30" customHeight="1" spans="1:7">
      <c r="A14" s="49">
        <v>50501</v>
      </c>
      <c r="B14" s="50" t="s">
        <v>74</v>
      </c>
      <c r="C14" s="52">
        <v>30113</v>
      </c>
      <c r="D14" s="52" t="s">
        <v>78</v>
      </c>
      <c r="E14" s="51">
        <f t="shared" si="0"/>
        <v>442.72</v>
      </c>
      <c r="F14" s="51">
        <v>442.72</v>
      </c>
      <c r="G14" s="51"/>
    </row>
    <row r="15" ht="30" customHeight="1" spans="1:7">
      <c r="A15" s="53">
        <v>50502</v>
      </c>
      <c r="B15" s="52" t="s">
        <v>70</v>
      </c>
      <c r="C15" s="52">
        <v>302</v>
      </c>
      <c r="D15" s="52" t="s">
        <v>70</v>
      </c>
      <c r="E15" s="51">
        <f t="shared" si="0"/>
        <v>4.12</v>
      </c>
      <c r="F15" s="51">
        <f>F16</f>
        <v>0</v>
      </c>
      <c r="G15" s="51">
        <f>G16</f>
        <v>4.12</v>
      </c>
    </row>
    <row r="16" ht="30" customHeight="1" spans="1:7">
      <c r="A16" s="53">
        <v>50502</v>
      </c>
      <c r="B16" s="52" t="s">
        <v>70</v>
      </c>
      <c r="C16" s="52">
        <v>30299</v>
      </c>
      <c r="D16" s="52" t="s">
        <v>71</v>
      </c>
      <c r="E16" s="51">
        <f t="shared" si="0"/>
        <v>4.12</v>
      </c>
      <c r="F16" s="51"/>
      <c r="G16" s="51">
        <v>4.12</v>
      </c>
    </row>
    <row r="17" ht="30" customHeight="1" spans="1:7">
      <c r="A17" s="53">
        <v>509</v>
      </c>
      <c r="B17" s="52" t="s">
        <v>131</v>
      </c>
      <c r="C17" s="52">
        <v>303</v>
      </c>
      <c r="D17" s="52" t="s">
        <v>131</v>
      </c>
      <c r="E17" s="51">
        <f t="shared" si="0"/>
        <v>45.597</v>
      </c>
      <c r="F17" s="51">
        <f>F18+F19</f>
        <v>45.597</v>
      </c>
      <c r="G17" s="51"/>
    </row>
    <row r="18" ht="30" customHeight="1" spans="1:7">
      <c r="A18" s="53">
        <v>50901</v>
      </c>
      <c r="B18" s="52" t="s">
        <v>72</v>
      </c>
      <c r="C18" s="52">
        <v>30309</v>
      </c>
      <c r="D18" s="52" t="s">
        <v>83</v>
      </c>
      <c r="E18" s="51">
        <f>F18</f>
        <v>0.108</v>
      </c>
      <c r="F18" s="51">
        <v>0.108</v>
      </c>
      <c r="G18" s="51"/>
    </row>
    <row r="19" ht="30" customHeight="1" spans="1:7">
      <c r="A19" s="53">
        <v>50905</v>
      </c>
      <c r="B19" s="52" t="s">
        <v>68</v>
      </c>
      <c r="C19" s="52">
        <v>30302</v>
      </c>
      <c r="D19" s="52" t="s">
        <v>69</v>
      </c>
      <c r="E19" s="51">
        <f>F19+G19</f>
        <v>45.489</v>
      </c>
      <c r="F19" s="51">
        <v>45.489</v>
      </c>
      <c r="G19" s="51"/>
    </row>
    <row r="20" ht="30" customHeight="1" spans="1:7">
      <c r="A20" s="53"/>
      <c r="B20" s="52"/>
      <c r="C20" s="52"/>
      <c r="D20" s="52"/>
      <c r="E20" s="51"/>
      <c r="F20" s="51"/>
      <c r="G20" s="51"/>
    </row>
    <row r="21" ht="30" customHeight="1" spans="1:7">
      <c r="A21" s="53"/>
      <c r="B21" s="52"/>
      <c r="C21" s="52"/>
      <c r="D21" s="54"/>
      <c r="E21" s="51"/>
      <c r="F21" s="51"/>
      <c r="G21" s="51"/>
    </row>
    <row r="22" ht="30" customHeight="1" spans="1:7">
      <c r="A22" s="53"/>
      <c r="B22" s="52"/>
      <c r="C22" s="52"/>
      <c r="D22" s="52"/>
      <c r="E22" s="51"/>
      <c r="F22" s="51"/>
      <c r="G22" s="51"/>
    </row>
    <row r="23" ht="30" customHeight="1" spans="1:7">
      <c r="A23" s="55" t="s">
        <v>58</v>
      </c>
      <c r="B23" s="56"/>
      <c r="C23" s="56"/>
      <c r="D23" s="57"/>
      <c r="E23" s="58">
        <f>E5+E15+E17</f>
        <v>4752.4314</v>
      </c>
      <c r="F23" s="58">
        <f>F5+F15+F17</f>
        <v>4748.3114</v>
      </c>
      <c r="G23" s="58">
        <f>G5+G15+G17</f>
        <v>4.12</v>
      </c>
    </row>
  </sheetData>
  <mergeCells count="5">
    <mergeCell ref="A1:G1"/>
    <mergeCell ref="A3:B3"/>
    <mergeCell ref="C3:D3"/>
    <mergeCell ref="E3:G3"/>
    <mergeCell ref="A23:D23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L21" sqref="L21"/>
    </sheetView>
  </sheetViews>
  <sheetFormatPr defaultColWidth="9" defaultRowHeight="14.25"/>
  <cols>
    <col min="1" max="9" width="12" customWidth="1"/>
  </cols>
  <sheetData>
    <row r="1" ht="28.5" customHeight="1" spans="1:9">
      <c r="A1" s="1" t="s">
        <v>132</v>
      </c>
      <c r="B1" s="1"/>
      <c r="C1" s="1"/>
      <c r="D1" s="1"/>
      <c r="E1" s="1"/>
      <c r="F1" s="1"/>
      <c r="G1" s="1"/>
      <c r="H1" s="1"/>
      <c r="I1" s="1"/>
    </row>
    <row r="2" ht="28.5" customHeight="1" spans="1:9">
      <c r="A2" s="1"/>
      <c r="B2" s="1"/>
      <c r="C2" s="1"/>
      <c r="D2" s="1"/>
      <c r="E2" s="1"/>
      <c r="F2" s="1"/>
      <c r="G2" s="1"/>
      <c r="H2" s="1"/>
      <c r="I2" s="1"/>
    </row>
    <row r="3" ht="23.25" customHeight="1" spans="1:9">
      <c r="A3" s="24"/>
      <c r="B3" s="24"/>
      <c r="C3" s="24"/>
      <c r="D3" s="24"/>
      <c r="E3" s="24"/>
      <c r="F3" s="24"/>
      <c r="G3" s="24"/>
      <c r="H3" s="25" t="s">
        <v>26</v>
      </c>
      <c r="I3" s="25"/>
    </row>
    <row r="4" ht="24" customHeight="1" spans="1:9">
      <c r="A4" s="26" t="s">
        <v>27</v>
      </c>
      <c r="B4" s="27"/>
      <c r="C4" s="26" t="s">
        <v>61</v>
      </c>
      <c r="D4" s="27"/>
      <c r="E4" s="26" t="s">
        <v>133</v>
      </c>
      <c r="F4" s="27"/>
      <c r="G4" s="26" t="s">
        <v>134</v>
      </c>
      <c r="H4" s="28"/>
      <c r="I4" s="27"/>
    </row>
    <row r="5" ht="24" customHeight="1" spans="1:9">
      <c r="A5" s="29" t="s">
        <v>38</v>
      </c>
      <c r="B5" s="30" t="s">
        <v>39</v>
      </c>
      <c r="C5" s="30" t="s">
        <v>38</v>
      </c>
      <c r="D5" s="30" t="s">
        <v>39</v>
      </c>
      <c r="E5" s="30" t="s">
        <v>38</v>
      </c>
      <c r="F5" s="30" t="s">
        <v>39</v>
      </c>
      <c r="G5" s="30" t="s">
        <v>28</v>
      </c>
      <c r="H5" s="30" t="s">
        <v>63</v>
      </c>
      <c r="I5" s="30" t="s">
        <v>64</v>
      </c>
    </row>
    <row r="6" ht="24" customHeight="1" spans="1:9">
      <c r="A6" s="31">
        <v>212</v>
      </c>
      <c r="B6" s="32"/>
      <c r="C6" s="32"/>
      <c r="D6" s="32"/>
      <c r="E6" s="32"/>
      <c r="F6" s="32"/>
      <c r="G6" s="33"/>
      <c r="H6" s="33"/>
      <c r="I6" s="33"/>
    </row>
    <row r="7" ht="24" customHeight="1" spans="1:9">
      <c r="A7" s="31">
        <v>21208</v>
      </c>
      <c r="B7" s="32"/>
      <c r="C7" s="32"/>
      <c r="D7" s="32"/>
      <c r="E7" s="32"/>
      <c r="F7" s="32"/>
      <c r="G7" s="33"/>
      <c r="H7" s="33"/>
      <c r="I7" s="33"/>
    </row>
    <row r="8" ht="24" customHeight="1" spans="1:9">
      <c r="A8" s="31">
        <v>2120803</v>
      </c>
      <c r="B8" s="32"/>
      <c r="C8" s="32"/>
      <c r="D8" s="32"/>
      <c r="E8" s="32"/>
      <c r="F8" s="32"/>
      <c r="G8" s="33"/>
      <c r="H8" s="33"/>
      <c r="I8" s="33"/>
    </row>
    <row r="9" ht="24" customHeight="1" spans="1:9">
      <c r="A9" s="31" t="s">
        <v>135</v>
      </c>
      <c r="B9" s="32"/>
      <c r="C9" s="32"/>
      <c r="D9" s="32"/>
      <c r="E9" s="32"/>
      <c r="F9" s="32"/>
      <c r="G9" s="33"/>
      <c r="H9" s="33"/>
      <c r="I9" s="33"/>
    </row>
    <row r="10" ht="24" customHeight="1" spans="1:9">
      <c r="A10" s="31"/>
      <c r="B10" s="32"/>
      <c r="C10" s="32"/>
      <c r="D10" s="32"/>
      <c r="E10" s="32"/>
      <c r="F10" s="32"/>
      <c r="G10" s="33"/>
      <c r="H10" s="33"/>
      <c r="I10" s="33"/>
    </row>
    <row r="11" ht="24" customHeight="1" spans="1:9">
      <c r="A11" s="31"/>
      <c r="B11" s="32"/>
      <c r="C11" s="32"/>
      <c r="D11" s="32"/>
      <c r="E11" s="32"/>
      <c r="F11" s="32"/>
      <c r="G11" s="34"/>
      <c r="H11" s="34"/>
      <c r="I11" s="34"/>
    </row>
    <row r="12" ht="24" customHeight="1" spans="1:9">
      <c r="A12" s="31"/>
      <c r="B12" s="32"/>
      <c r="C12" s="32"/>
      <c r="D12" s="32"/>
      <c r="E12" s="32"/>
      <c r="F12" s="32"/>
      <c r="G12" s="34"/>
      <c r="H12" s="34"/>
      <c r="I12" s="34"/>
    </row>
    <row r="13" ht="24" customHeight="1" spans="1:9">
      <c r="A13" s="31"/>
      <c r="B13" s="32"/>
      <c r="C13" s="32"/>
      <c r="D13" s="32"/>
      <c r="E13" s="32"/>
      <c r="F13" s="32"/>
      <c r="G13" s="34"/>
      <c r="H13" s="34"/>
      <c r="I13" s="34"/>
    </row>
    <row r="14" ht="24" customHeight="1" spans="1:9">
      <c r="A14" s="35"/>
      <c r="B14" s="32"/>
      <c r="C14" s="32"/>
      <c r="D14" s="32"/>
      <c r="E14" s="32"/>
      <c r="F14" s="32"/>
      <c r="G14" s="34"/>
      <c r="H14" s="34"/>
      <c r="I14" s="34"/>
    </row>
    <row r="15" ht="24" customHeight="1" spans="1:9">
      <c r="A15" s="31"/>
      <c r="B15" s="32"/>
      <c r="C15" s="32"/>
      <c r="D15" s="32"/>
      <c r="E15" s="32"/>
      <c r="F15" s="32"/>
      <c r="G15" s="34"/>
      <c r="H15" s="34"/>
      <c r="I15" s="34"/>
    </row>
    <row r="16" ht="24" customHeight="1" spans="1:9">
      <c r="A16" s="31"/>
      <c r="B16" s="32"/>
      <c r="C16" s="32"/>
      <c r="D16" s="32"/>
      <c r="E16" s="32"/>
      <c r="F16" s="32"/>
      <c r="G16" s="34"/>
      <c r="H16" s="34"/>
      <c r="I16" s="34"/>
    </row>
    <row r="17" ht="24" customHeight="1" spans="1:9">
      <c r="A17" s="31"/>
      <c r="B17" s="32"/>
      <c r="C17" s="32"/>
      <c r="D17" s="32"/>
      <c r="E17" s="32"/>
      <c r="F17" s="32"/>
      <c r="G17" s="34"/>
      <c r="H17" s="34"/>
      <c r="I17" s="34"/>
    </row>
    <row r="18" ht="24" customHeight="1" spans="1:9">
      <c r="A18" s="36"/>
      <c r="B18" s="37"/>
      <c r="C18" s="37"/>
      <c r="D18" s="37"/>
      <c r="E18" s="37"/>
      <c r="F18" s="37"/>
      <c r="G18" s="34"/>
      <c r="H18" s="34"/>
      <c r="I18" s="34"/>
    </row>
    <row r="19" ht="24" customHeight="1" spans="1:9">
      <c r="A19" s="38"/>
      <c r="B19" s="39"/>
      <c r="C19" s="39"/>
      <c r="D19" s="39"/>
      <c r="E19" s="39"/>
      <c r="F19" s="39"/>
      <c r="G19" s="34"/>
      <c r="H19" s="34"/>
      <c r="I19" s="34"/>
    </row>
    <row r="20" ht="24" customHeight="1" spans="1:9">
      <c r="A20" s="40" t="s">
        <v>58</v>
      </c>
      <c r="B20" s="41"/>
      <c r="C20" s="41"/>
      <c r="D20" s="41"/>
      <c r="E20" s="41"/>
      <c r="F20" s="42"/>
      <c r="G20" s="43"/>
      <c r="H20" s="43"/>
      <c r="I20" s="45"/>
    </row>
    <row r="21" ht="20.25" spans="1:1">
      <c r="A21" s="44"/>
    </row>
  </sheetData>
  <mergeCells count="7">
    <mergeCell ref="H3:I3"/>
    <mergeCell ref="A4:B4"/>
    <mergeCell ref="C4:D4"/>
    <mergeCell ref="E4:F4"/>
    <mergeCell ref="G4:I4"/>
    <mergeCell ref="A20:F20"/>
    <mergeCell ref="A1:I2"/>
  </mergeCells>
  <pageMargins left="0.7" right="0.7" top="0.75" bottom="0.75" header="0.3" footer="0.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E13" sqref="E13"/>
    </sheetView>
  </sheetViews>
  <sheetFormatPr defaultColWidth="9" defaultRowHeight="14.25" outlineLevelCol="3"/>
  <cols>
    <col min="1" max="1" width="31.375" customWidth="1"/>
    <col min="2" max="4" width="22.125" customWidth="1"/>
  </cols>
  <sheetData>
    <row r="1" ht="31.5" customHeight="1" spans="1:4">
      <c r="A1" s="1" t="s">
        <v>136</v>
      </c>
      <c r="B1" s="1"/>
      <c r="C1" s="1"/>
      <c r="D1" s="1"/>
    </row>
    <row r="2" ht="31.5" customHeight="1" spans="1:4">
      <c r="A2" s="1" t="s">
        <v>137</v>
      </c>
      <c r="B2" s="1"/>
      <c r="C2" s="1"/>
      <c r="D2" s="1"/>
    </row>
    <row r="3" ht="31.5" customHeight="1" spans="1:4">
      <c r="A3" s="16"/>
      <c r="B3" s="17" t="s">
        <v>26</v>
      </c>
      <c r="C3" s="17"/>
      <c r="D3" s="17"/>
    </row>
    <row r="4" ht="45.75" customHeight="1" spans="1:4">
      <c r="A4" s="18" t="s">
        <v>138</v>
      </c>
      <c r="B4" s="19" t="s">
        <v>139</v>
      </c>
      <c r="C4" s="19" t="s">
        <v>140</v>
      </c>
      <c r="D4" s="19" t="s">
        <v>141</v>
      </c>
    </row>
    <row r="5" ht="45.75" customHeight="1" spans="1:4">
      <c r="A5" s="20" t="s">
        <v>58</v>
      </c>
      <c r="B5" s="21"/>
      <c r="C5" s="21"/>
      <c r="D5" s="21"/>
    </row>
    <row r="6" ht="45.75" customHeight="1" spans="1:4">
      <c r="A6" s="22" t="s">
        <v>142</v>
      </c>
      <c r="B6" s="23"/>
      <c r="C6" s="23"/>
      <c r="D6" s="23"/>
    </row>
    <row r="7" ht="45.75" customHeight="1" spans="1:4">
      <c r="A7" s="22" t="s">
        <v>143</v>
      </c>
      <c r="B7" s="23"/>
      <c r="C7" s="23"/>
      <c r="D7" s="23"/>
    </row>
    <row r="8" ht="45.75" customHeight="1" spans="1:4">
      <c r="A8" s="22" t="s">
        <v>144</v>
      </c>
      <c r="B8" s="23"/>
      <c r="C8" s="23"/>
      <c r="D8" s="23"/>
    </row>
    <row r="9" ht="45.75" customHeight="1" spans="1:4">
      <c r="A9" s="22" t="s">
        <v>145</v>
      </c>
      <c r="B9" s="23"/>
      <c r="C9" s="23"/>
      <c r="D9" s="23"/>
    </row>
    <row r="10" ht="45.75" customHeight="1" spans="1:4">
      <c r="A10" s="22" t="s">
        <v>146</v>
      </c>
      <c r="B10" s="23"/>
      <c r="C10" s="23"/>
      <c r="D10" s="23"/>
    </row>
  </sheetData>
  <mergeCells count="3">
    <mergeCell ref="A1:D1"/>
    <mergeCell ref="A2:D2"/>
    <mergeCell ref="B3:D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收支预算总表</vt:lpstr>
      <vt:lpstr>收入预算表</vt:lpstr>
      <vt:lpstr>支出预算表</vt:lpstr>
      <vt:lpstr>政府采购预算明细表</vt:lpstr>
      <vt:lpstr>财政拨款收支预算表</vt:lpstr>
      <vt:lpstr>一般公共预算财政拨款支出预算表</vt:lpstr>
      <vt:lpstr>一般公共预算财政拨款基本支出预算表</vt:lpstr>
      <vt:lpstr>政府性基金预算财政拨款支出预算表</vt:lpstr>
      <vt:lpstr>三公经费</vt:lpstr>
      <vt:lpstr>项目绩效目标申报表-在编人员基本公共卫生经费</vt:lpstr>
      <vt:lpstr>项目绩效目标申报表-基本公共卫生经费</vt:lpstr>
      <vt:lpstr>项目绩效目标申报表-企业退休人员工资</vt:lpstr>
      <vt:lpstr>项目绩效目标申报表-返聘退休医务人员补助</vt:lpstr>
      <vt:lpstr>项目绩效目标申报表-临时辅助用工补助</vt:lpstr>
      <vt:lpstr>项目绩效目标申报表-新招聘职工资金补助</vt:lpstr>
      <vt:lpstr>项目绩效目标申报表-退休职工遗属补助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Administrator</cp:lastModifiedBy>
  <dcterms:created xsi:type="dcterms:W3CDTF">2022-01-13T02:25:00Z</dcterms:created>
  <cp:lastPrinted>2023-02-21T05:38:00Z</cp:lastPrinted>
  <dcterms:modified xsi:type="dcterms:W3CDTF">2024-02-20T07:55:05Z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0551FEB100C643928737CD4C0C558269</vt:lpwstr>
  </property>
  <property fmtid="{D5CDD505-2E9C-101B-9397-08002B2CF9AE}" pid="3" name="KSOProductBuildVer">
    <vt:lpwstr>2052-11.8.2.11707</vt:lpwstr>
  </property>
</Properties>
</file>